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firstSheet="2" activeTab="4"/>
  </bookViews>
  <sheets>
    <sheet name="Ngoại ngữ" sheetId="1" r:id="rId1"/>
    <sheet name="HTTTKT" sheetId="2" r:id="rId2"/>
    <sheet name="Thuế-HQ" sheetId="3" r:id="rId3"/>
    <sheet name="NH-BH" sheetId="4" r:id="rId4"/>
    <sheet name="Kế toán" sheetId="5" r:id="rId5"/>
    <sheet name="QTKD" sheetId="6" r:id="rId6"/>
    <sheet name="TCDN" sheetId="7" r:id="rId7"/>
    <sheet name="TCC" sheetId="8" r:id="rId8"/>
    <sheet name="TCQT" sheetId="9" r:id="rId9"/>
    <sheet name="Kinh tế" sheetId="10" r:id="rId10"/>
    <sheet name="Sheet6" sheetId="11" r:id="rId11"/>
  </sheets>
  <definedNames>
    <definedName name="_xlnm.Print_Titles" localSheetId="4">'Kế toán'!$5:$5</definedName>
  </definedNames>
  <calcPr fullCalcOnLoad="1"/>
</workbook>
</file>

<file path=xl/sharedStrings.xml><?xml version="1.0" encoding="utf-8"?>
<sst xmlns="http://schemas.openxmlformats.org/spreadsheetml/2006/main" count="9562" uniqueCount="2494">
  <si>
    <t>TT</t>
  </si>
  <si>
    <t>Họ và</t>
  </si>
  <si>
    <t xml:space="preserve">Lớp </t>
  </si>
  <si>
    <t>Bài đăng Nội san số…</t>
  </si>
  <si>
    <t xml:space="preserve">Điểm </t>
  </si>
  <si>
    <t xml:space="preserve">Kỷ yếu KH, HĐ khác </t>
  </si>
  <si>
    <t>Điểm</t>
  </si>
  <si>
    <t xml:space="preserve">Tổng điểm </t>
  </si>
  <si>
    <t>Cấp khen</t>
  </si>
  <si>
    <t>Công trình dự thi c</t>
  </si>
  <si>
    <t>Khoa Ngân hàng- Bảo hiểm</t>
  </si>
  <si>
    <t>Khoa Ngoại ngữ</t>
  </si>
  <si>
    <t xml:space="preserve">Công trình dự thi </t>
  </si>
  <si>
    <t>Khoa Hệ thống thông tin kinh tế</t>
  </si>
  <si>
    <t>Bài đăng Nội san
 số…</t>
  </si>
  <si>
    <t xml:space="preserve">Công trình dự thi
 </t>
  </si>
  <si>
    <t>Công trình
 dự thi</t>
  </si>
  <si>
    <t>Bài đăng 
Nội san số…</t>
  </si>
  <si>
    <t xml:space="preserve">Tổng
 điểm </t>
  </si>
  <si>
    <t>Tên</t>
  </si>
  <si>
    <t>Người lập biểu</t>
  </si>
  <si>
    <t>KT. Trưởng ban QLKH
Phó Trưởng Ban</t>
  </si>
  <si>
    <t>Nguyễn Thị Thúy Nga</t>
  </si>
  <si>
    <t>Nguyễn Thị Hồng Hạnh</t>
  </si>
  <si>
    <t xml:space="preserve">Tổng 
điểm </t>
  </si>
  <si>
    <t>BẢNG TỔNG HỢP KẾT QUẢ NCKH CỦA SINH VIÊN NĂM HỌC 2022-2023</t>
  </si>
  <si>
    <t>58/51.05</t>
  </si>
  <si>
    <t>58/51.03</t>
  </si>
  <si>
    <t>59/51.01</t>
  </si>
  <si>
    <t>59/51.03</t>
  </si>
  <si>
    <t>58/51.04</t>
  </si>
  <si>
    <t>59/51.02</t>
  </si>
  <si>
    <t>59/51.04</t>
  </si>
  <si>
    <t>59/51.05</t>
  </si>
  <si>
    <t>58/51.02</t>
  </si>
  <si>
    <t>58/51.01</t>
  </si>
  <si>
    <t xml:space="preserve">HV 23 </t>
  </si>
  <si>
    <t>HV 23 4tg</t>
  </si>
  <si>
    <t>Khoa 23 đạt</t>
  </si>
  <si>
    <t>Khoa 23 4tg KK</t>
  </si>
  <si>
    <t>Khoa 23 3 tg đạt</t>
  </si>
  <si>
    <t>Khoa 23 2 tg đạt</t>
  </si>
  <si>
    <t>Khoa 23 4tg Ba</t>
  </si>
  <si>
    <t>Khoa 23 4tg Nhì</t>
  </si>
  <si>
    <t>Khoa 23  đạt</t>
  </si>
  <si>
    <t>Khoa 23 2tg kk</t>
  </si>
  <si>
    <t>59/41.01</t>
  </si>
  <si>
    <t>59/41.02</t>
  </si>
  <si>
    <t>59/41.03</t>
  </si>
  <si>
    <t>58/41.02</t>
  </si>
  <si>
    <t>58/41.01</t>
  </si>
  <si>
    <t>Khoa 23 5tg ba</t>
  </si>
  <si>
    <t>Khoa 23 4tg ba</t>
  </si>
  <si>
    <t xml:space="preserve">HV 23 5tg </t>
  </si>
  <si>
    <t>Khoa 23 4tg kk</t>
  </si>
  <si>
    <t>Khoa 23 5tg kk</t>
  </si>
  <si>
    <t>Khoa 23 5tg  nhì</t>
  </si>
  <si>
    <t>58/15.03</t>
  </si>
  <si>
    <t>59/15.04</t>
  </si>
  <si>
    <t>58/15.05</t>
  </si>
  <si>
    <t>58/15.07</t>
  </si>
  <si>
    <t>58/15.06</t>
  </si>
  <si>
    <t>58/15.02</t>
  </si>
  <si>
    <t>58/15.08</t>
  </si>
  <si>
    <t>58/15.01</t>
  </si>
  <si>
    <t>59/61.01</t>
  </si>
  <si>
    <t>57/19.01</t>
  </si>
  <si>
    <t>58/19.02</t>
  </si>
  <si>
    <t>58/03.02</t>
  </si>
  <si>
    <t>58/02.02</t>
  </si>
  <si>
    <t>Khoa 23 5tg nhì</t>
  </si>
  <si>
    <t>HV 23 2tg</t>
  </si>
  <si>
    <t>Khoa 23 2 tg nhì</t>
  </si>
  <si>
    <t>Khoa 23 4tg nhì</t>
  </si>
  <si>
    <t>khoa 23 nhì 2tg</t>
  </si>
  <si>
    <t>Khoa 23 2tg ba</t>
  </si>
  <si>
    <t>Khoa 23 3tg ba</t>
  </si>
  <si>
    <t>Khoa 23 3tg nhì</t>
  </si>
  <si>
    <t>58/05.02</t>
  </si>
  <si>
    <t>58/05.01</t>
  </si>
  <si>
    <t>58/05.03</t>
  </si>
  <si>
    <t>59/05.01</t>
  </si>
  <si>
    <t>59/05.03</t>
  </si>
  <si>
    <t>59/05.04</t>
  </si>
  <si>
    <t>59/02.03</t>
  </si>
  <si>
    <t>59/05.02</t>
  </si>
  <si>
    <t>59/02.02</t>
  </si>
  <si>
    <t>59/15.03</t>
  </si>
  <si>
    <t>59/09.01</t>
  </si>
  <si>
    <t>59/06.02CLC</t>
  </si>
  <si>
    <t>58/02.03</t>
  </si>
  <si>
    <t>59/06.05CLC</t>
  </si>
  <si>
    <t>58/06.06CLC</t>
  </si>
  <si>
    <t>59/06.06CLC</t>
  </si>
  <si>
    <t>58/05.04</t>
  </si>
  <si>
    <t>59/06.07CLC</t>
  </si>
  <si>
    <t>58/02.04</t>
  </si>
  <si>
    <t>59/02.01</t>
  </si>
  <si>
    <t>58/06.05CLC</t>
  </si>
  <si>
    <t>58/22.06CLC</t>
  </si>
  <si>
    <t>59/06.01CLC</t>
  </si>
  <si>
    <t>59/06.08CLC</t>
  </si>
  <si>
    <t>57/02.03</t>
  </si>
  <si>
    <t>57/02.01</t>
  </si>
  <si>
    <t>58/02.01</t>
  </si>
  <si>
    <t>58/06.03CLC</t>
  </si>
  <si>
    <t>58/06.03 CLC</t>
  </si>
  <si>
    <t>58/06.04 CLC</t>
  </si>
  <si>
    <t>58/02/02</t>
  </si>
  <si>
    <t>59/06.08 CLC</t>
  </si>
  <si>
    <t>59/06.05 CLC</t>
  </si>
  <si>
    <t>57/02.02</t>
  </si>
  <si>
    <t>58/06.02CLC</t>
  </si>
  <si>
    <t>59/22.02</t>
  </si>
  <si>
    <t>59/11.02</t>
  </si>
  <si>
    <t>59/22.06CLC</t>
  </si>
  <si>
    <t>57/05.01</t>
  </si>
  <si>
    <t>57/05.02</t>
  </si>
  <si>
    <t>58/06.05CL</t>
  </si>
  <si>
    <t>58/11.03CLC</t>
  </si>
  <si>
    <t>HV 23</t>
  </si>
  <si>
    <t>HV 23 2 tg</t>
  </si>
  <si>
    <t>HV 23 3tg</t>
  </si>
  <si>
    <t>Khoa 23 3 tg ba</t>
  </si>
  <si>
    <t>Khoa 23 5tg</t>
  </si>
  <si>
    <t>khoa 23 2tg ba</t>
  </si>
  <si>
    <t>khoa 23 4tg ba</t>
  </si>
  <si>
    <t>khoa 23  ba</t>
  </si>
  <si>
    <t>Khoa 23  3 tg ba</t>
  </si>
  <si>
    <t>Khoa 23  ba</t>
  </si>
  <si>
    <t>Khoa 23 4 tg ba</t>
  </si>
  <si>
    <t>Khoa 23 3 tg kk</t>
  </si>
  <si>
    <t>Khoa 23 3tg kk</t>
  </si>
  <si>
    <t>khoa 23 đạt</t>
  </si>
  <si>
    <t>khoa 23 ba</t>
  </si>
  <si>
    <t>Khoa 23 5tg đạt</t>
  </si>
  <si>
    <t>Khoa 23 3tg đạt</t>
  </si>
  <si>
    <t>Khoa 23 4tg đạt</t>
  </si>
  <si>
    <t>Khoa 23 2tg đạt</t>
  </si>
  <si>
    <t>Khoa 23 4tg đat</t>
  </si>
  <si>
    <t>Khoa 23 đath</t>
  </si>
  <si>
    <t>Khoa 23 4 tg đạt</t>
  </si>
  <si>
    <t>57/02.04</t>
  </si>
  <si>
    <t>58/22.05 CLC</t>
  </si>
  <si>
    <t>58/21.06.CLC</t>
  </si>
  <si>
    <t xml:space="preserve">58/21.05.CLC    </t>
  </si>
  <si>
    <t xml:space="preserve">58/21.06       </t>
  </si>
  <si>
    <t>58/21.02</t>
  </si>
  <si>
    <t xml:space="preserve">58/21.01.CLC  </t>
  </si>
  <si>
    <t xml:space="preserve">58/22.02    </t>
  </si>
  <si>
    <t xml:space="preserve">58/22.08    </t>
  </si>
  <si>
    <t>58/22.03</t>
  </si>
  <si>
    <t>58/22.08</t>
  </si>
  <si>
    <t>58/22.07</t>
  </si>
  <si>
    <t>58/22.04</t>
  </si>
  <si>
    <t>58/22.02.CLC</t>
  </si>
  <si>
    <t xml:space="preserve">58/21.09 </t>
  </si>
  <si>
    <t xml:space="preserve">58/21.11  </t>
  </si>
  <si>
    <t>58/21.18</t>
  </si>
  <si>
    <t>58/21.08</t>
  </si>
  <si>
    <t xml:space="preserve">58/2.09  </t>
  </si>
  <si>
    <t xml:space="preserve">58/21.17  </t>
  </si>
  <si>
    <t xml:space="preserve">58/21.16     </t>
  </si>
  <si>
    <t>58/22.05.CLC</t>
  </si>
  <si>
    <t>58/22.03.CLC</t>
  </si>
  <si>
    <t xml:space="preserve">58/22.05CL         </t>
  </si>
  <si>
    <t xml:space="preserve">58/22.01.CLC </t>
  </si>
  <si>
    <t xml:space="preserve">58/22.02.CLC </t>
  </si>
  <si>
    <t xml:space="preserve">58/22.01.CLC   </t>
  </si>
  <si>
    <t>59/22.04</t>
  </si>
  <si>
    <t>59/21.08.CLC     59/21.07.CLC      59/21.10.CLC</t>
  </si>
  <si>
    <t xml:space="preserve">59/21.10.CLC     </t>
  </si>
  <si>
    <t xml:space="preserve">58/21.07       </t>
  </si>
  <si>
    <t xml:space="preserve">58/21.17    </t>
  </si>
  <si>
    <t>59/22.08.CLC</t>
  </si>
  <si>
    <t>59/22.07.CLC  59/22.08.CLC  59/22.09CLC</t>
  </si>
  <si>
    <t>59/22.07.CLC</t>
  </si>
  <si>
    <t>59/22.06.CLC</t>
  </si>
  <si>
    <t xml:space="preserve">59/22.07.CLC  </t>
  </si>
  <si>
    <t>58/21.02.CLC</t>
  </si>
  <si>
    <t xml:space="preserve">58/21.05    </t>
  </si>
  <si>
    <t>58/21.13</t>
  </si>
  <si>
    <t xml:space="preserve">58/22.02.CLC     </t>
  </si>
  <si>
    <t>58/22.06</t>
  </si>
  <si>
    <t xml:space="preserve">58/21.16 </t>
  </si>
  <si>
    <t xml:space="preserve">59/22.03           </t>
  </si>
  <si>
    <t>59/22.06</t>
  </si>
  <si>
    <t>Khoa 23 2 tg ba</t>
  </si>
  <si>
    <t xml:space="preserve">59/21.08.CLC     </t>
  </si>
  <si>
    <t xml:space="preserve">59/21.01.CLC  </t>
  </si>
  <si>
    <t>59.21.01.CLC</t>
  </si>
  <si>
    <t>59/21.02.CLC</t>
  </si>
  <si>
    <t xml:space="preserve">59/21.01.CLC        </t>
  </si>
  <si>
    <t>58/21.05.CLC</t>
  </si>
  <si>
    <t>58/21.10</t>
  </si>
  <si>
    <t xml:space="preserve">58/21.15      </t>
  </si>
  <si>
    <t xml:space="preserve">58/21.18      </t>
  </si>
  <si>
    <t>Khoa 23 ba</t>
  </si>
  <si>
    <t xml:space="preserve">58/21.01.CLC   </t>
  </si>
  <si>
    <t>58/21.03.CLC</t>
  </si>
  <si>
    <t>58/21.04.CLC</t>
  </si>
  <si>
    <t xml:space="preserve">58/21.03.CLC  </t>
  </si>
  <si>
    <t>Khoa 23 4tg  ba</t>
  </si>
  <si>
    <t xml:space="preserve">58/22.03              </t>
  </si>
  <si>
    <t xml:space="preserve">58/21.18             </t>
  </si>
  <si>
    <t>58/21.07</t>
  </si>
  <si>
    <t>58/22.05</t>
  </si>
  <si>
    <t xml:space="preserve">58/22.04    </t>
  </si>
  <si>
    <t xml:space="preserve">58/22.02      </t>
  </si>
  <si>
    <t xml:space="preserve">58/22-02                  </t>
  </si>
  <si>
    <t>58/21.01</t>
  </si>
  <si>
    <t xml:space="preserve">58/21.07    </t>
  </si>
  <si>
    <t xml:space="preserve">58/21.11                      </t>
  </si>
  <si>
    <t xml:space="preserve">58/22.08 </t>
  </si>
  <si>
    <t>58/22.01.CLC</t>
  </si>
  <si>
    <t xml:space="preserve">58/22.02 .CLC </t>
  </si>
  <si>
    <t xml:space="preserve">58/22.01 .CLC    </t>
  </si>
  <si>
    <t>58/21.03 .CLC</t>
  </si>
  <si>
    <t xml:space="preserve">58/22.05         </t>
  </si>
  <si>
    <t>58/22.02 .CLC</t>
  </si>
  <si>
    <t xml:space="preserve">58/22.02 CLC    </t>
  </si>
  <si>
    <t xml:space="preserve">58/22.01  </t>
  </si>
  <si>
    <t xml:space="preserve">58/22.06      </t>
  </si>
  <si>
    <t xml:space="preserve">58/21.08  </t>
  </si>
  <si>
    <t xml:space="preserve">59/22.06  </t>
  </si>
  <si>
    <t xml:space="preserve">59/21.09.CLC  </t>
  </si>
  <si>
    <t>58/21.05</t>
  </si>
  <si>
    <t xml:space="preserve">59/21.05   </t>
  </si>
  <si>
    <t xml:space="preserve">58/21.14  </t>
  </si>
  <si>
    <t xml:space="preserve">58/22.05.CLC </t>
  </si>
  <si>
    <t>58/22.06.CLC</t>
  </si>
  <si>
    <t xml:space="preserve">58/21.06.CLC </t>
  </si>
  <si>
    <t xml:space="preserve">58/21.05.CLC </t>
  </si>
  <si>
    <t xml:space="preserve">58/21.05.CLC  </t>
  </si>
  <si>
    <t>Khoa 23 kk</t>
  </si>
  <si>
    <t xml:space="preserve">58/22.06.CLC </t>
  </si>
  <si>
    <t>HV 23 32tg</t>
  </si>
  <si>
    <t xml:space="preserve">58/22.01.CLC     </t>
  </si>
  <si>
    <t>Hv 23 4tg</t>
  </si>
  <si>
    <t xml:space="preserve">58/22.01.CLC  </t>
  </si>
  <si>
    <t xml:space="preserve">59/21-01.CLC   </t>
  </si>
  <si>
    <t>Hv 23 3tg</t>
  </si>
  <si>
    <t xml:space="preserve">59/21.14          </t>
  </si>
  <si>
    <t xml:space="preserve">58/21.06.CLC          </t>
  </si>
  <si>
    <t>59/21.04.CLC</t>
  </si>
  <si>
    <t xml:space="preserve">59/21.04.CLC    </t>
  </si>
  <si>
    <t>58/11.06CL</t>
  </si>
  <si>
    <t xml:space="preserve">58/11.03.CLC  </t>
  </si>
  <si>
    <t>Khoa TCDN 23 5tg ba</t>
  </si>
  <si>
    <t>59/22.05.CLC</t>
  </si>
  <si>
    <t>58/22.02</t>
  </si>
  <si>
    <t xml:space="preserve">58/22.07 </t>
  </si>
  <si>
    <t xml:space="preserve">58/22.02.CLC                   </t>
  </si>
  <si>
    <t>58/21.17</t>
  </si>
  <si>
    <t>58/11.05</t>
  </si>
  <si>
    <t>Hv 23 5tg</t>
  </si>
  <si>
    <t>58/32.01</t>
  </si>
  <si>
    <t>58/32.04</t>
  </si>
  <si>
    <t>58/22.02CLC</t>
  </si>
  <si>
    <t>59/41.04</t>
  </si>
  <si>
    <t>Hv 23 2tg</t>
  </si>
  <si>
    <t>Khoa QTKD 23 2tg kk</t>
  </si>
  <si>
    <t>Hv 23 2tg 
(Khoa QTKD)</t>
  </si>
  <si>
    <t>Khoa QTKD 23 3tg ba</t>
  </si>
  <si>
    <t>Khoa QTKD 23 
3tg ba</t>
  </si>
  <si>
    <t>59/22.01</t>
  </si>
  <si>
    <t>58/23.01</t>
  </si>
  <si>
    <t>58/01.02</t>
  </si>
  <si>
    <t>59/61.02</t>
  </si>
  <si>
    <t>58/61.02</t>
  </si>
  <si>
    <t>58/06.05 CLC</t>
  </si>
  <si>
    <t>58/06.01CLC</t>
  </si>
  <si>
    <t>58/06.04CLC</t>
  </si>
  <si>
    <t>59/06.04CLC</t>
  </si>
  <si>
    <t>57/06.01CLC</t>
  </si>
  <si>
    <t xml:space="preserve">58/61.01   </t>
  </si>
  <si>
    <t>58/21.04CLC</t>
  </si>
  <si>
    <t>58/21.05CLC</t>
  </si>
  <si>
    <t>58/21.06CLC</t>
  </si>
  <si>
    <t>58/21.03CLC</t>
  </si>
  <si>
    <t>58/21.04CL</t>
  </si>
  <si>
    <t>58/21.02CLC</t>
  </si>
  <si>
    <t>59/11.10CLC</t>
  </si>
  <si>
    <t>59/22.05 CLC</t>
  </si>
  <si>
    <t>59/22.06 CLC</t>
  </si>
  <si>
    <t>59/22.02 CLC</t>
  </si>
  <si>
    <t>59/22.01 CLC</t>
  </si>
  <si>
    <t>58/22.04.CLC</t>
  </si>
  <si>
    <t xml:space="preserve">58/22.03CLC    </t>
  </si>
  <si>
    <t>58/22.04CLC</t>
  </si>
  <si>
    <t>58/22.03CLC</t>
  </si>
  <si>
    <t>58/22.05CLC</t>
  </si>
  <si>
    <t>Khoa BĐHCLC 5tg ba</t>
  </si>
  <si>
    <t>Khoa BĐHCLC 4tg ba</t>
  </si>
  <si>
    <t>Khoa BĐHCLC 3tg ba</t>
  </si>
  <si>
    <t>Khoa BĐHCLC 3tg nhì</t>
  </si>
  <si>
    <t>Khoa BĐHCLC 5tg đạt</t>
  </si>
  <si>
    <t>Khoa BĐHCLC 4tg nhì</t>
  </si>
  <si>
    <t>Khoa BĐHCLC 3tg đạt</t>
  </si>
  <si>
    <t>Lớp</t>
  </si>
  <si>
    <t xml:space="preserve">59/22.08. CLC </t>
  </si>
  <si>
    <t xml:space="preserve">59/22.05. CLC </t>
  </si>
  <si>
    <t>Khoa BĐHCLC 2tgđạt</t>
  </si>
  <si>
    <t>Khoa BĐHCLC 5tg nhì</t>
  </si>
  <si>
    <t>Khoa BĐHCLC 2tg kk</t>
  </si>
  <si>
    <t>Khoa BĐHCLC 2tg ba</t>
  </si>
  <si>
    <t>Khoa BĐHCLC 4tg nhất</t>
  </si>
  <si>
    <t>HV 23 3tg nhất</t>
  </si>
  <si>
    <t>fes thuế 5/23</t>
  </si>
  <si>
    <t>58/06.02 CLC</t>
  </si>
  <si>
    <t>58/06.01 CLC</t>
  </si>
  <si>
    <t>58/06.06 CLC</t>
  </si>
  <si>
    <t>Logistic VN 11/22</t>
  </si>
  <si>
    <t>1/23'</t>
  </si>
  <si>
    <t>2/23'</t>
  </si>
  <si>
    <t>3/23'</t>
  </si>
  <si>
    <t>4/23'</t>
  </si>
  <si>
    <t>5/23'</t>
  </si>
  <si>
    <t>6/23'</t>
  </si>
  <si>
    <t>58/21.06</t>
  </si>
  <si>
    <t>58/21.01 CLC</t>
  </si>
  <si>
    <t>58/22.04 CLC</t>
  </si>
  <si>
    <t>58/21.12</t>
  </si>
  <si>
    <t>58/22.03 CLC</t>
  </si>
  <si>
    <t>58/22.01 CLC</t>
  </si>
  <si>
    <t>58/22.02 CLC</t>
  </si>
  <si>
    <t>58/22.06 CLC</t>
  </si>
  <si>
    <t>59/21.01 CLC</t>
  </si>
  <si>
    <t>59/06.03 CLC</t>
  </si>
  <si>
    <t>59/06.07 CLC</t>
  </si>
  <si>
    <t>60/10.21</t>
  </si>
  <si>
    <t>12/22'</t>
  </si>
  <si>
    <t>Huế</t>
  </si>
  <si>
    <t>Hằng</t>
  </si>
  <si>
    <t>Phạm Thị</t>
  </si>
  <si>
    <t>Trang</t>
  </si>
  <si>
    <t>Nguyễn Vân</t>
  </si>
  <si>
    <t>Hoàng</t>
  </si>
  <si>
    <t>Ngọc</t>
  </si>
  <si>
    <t>Linh</t>
  </si>
  <si>
    <t>Ánh</t>
  </si>
  <si>
    <t>Nguyễn Phương</t>
  </si>
  <si>
    <t>Đỗ Thị</t>
  </si>
  <si>
    <t>11/22'</t>
  </si>
  <si>
    <t>Quân</t>
  </si>
  <si>
    <t>Đinh Anh</t>
  </si>
  <si>
    <t>Phương</t>
  </si>
  <si>
    <t>Mai</t>
  </si>
  <si>
    <t>10/22'</t>
  </si>
  <si>
    <t>Minh</t>
  </si>
  <si>
    <t>Thủy</t>
  </si>
  <si>
    <t>59/10.27</t>
  </si>
  <si>
    <t>Khánh</t>
  </si>
  <si>
    <t>Hoàng Nam</t>
  </si>
  <si>
    <t>Hường</t>
  </si>
  <si>
    <t xml:space="preserve">Nguyễn Thị </t>
  </si>
  <si>
    <t>9/22'</t>
  </si>
  <si>
    <t>Chi</t>
  </si>
  <si>
    <t>59/06.01 CLC</t>
  </si>
  <si>
    <t>Nguyễn Bùi Minh</t>
  </si>
  <si>
    <t>Lan</t>
  </si>
  <si>
    <t>Nguyễn Quang</t>
  </si>
  <si>
    <t>59/06.02 CLC</t>
  </si>
  <si>
    <t xml:space="preserve">Đỗ Hữu </t>
  </si>
  <si>
    <t>Vũ</t>
  </si>
  <si>
    <t xml:space="preserve">Cù Hoàng Lâm </t>
  </si>
  <si>
    <t>Thắng</t>
  </si>
  <si>
    <t>8/22'</t>
  </si>
  <si>
    <t>Trâm</t>
  </si>
  <si>
    <t>Tống Thị Ngọc</t>
  </si>
  <si>
    <t>Thương</t>
  </si>
  <si>
    <t>Vũ Quỳnh</t>
  </si>
  <si>
    <t>8/22 3tg</t>
  </si>
  <si>
    <t>Huy</t>
  </si>
  <si>
    <t>12/22' 2tg</t>
  </si>
  <si>
    <t>Bình</t>
  </si>
  <si>
    <t>CQ59/11.05</t>
  </si>
  <si>
    <t>ĐTSV 11/22 TS. Lý Lan
 Yên 4sv</t>
  </si>
  <si>
    <t>ĐTGV TS. Bùi Thị Thu 
Hương 6tg</t>
  </si>
  <si>
    <t>59/21.02 CLC</t>
  </si>
  <si>
    <t>HT 11/22 3tg</t>
  </si>
  <si>
    <t>HT 11/22 2tg</t>
  </si>
  <si>
    <t>HT 11/22 7tg</t>
  </si>
  <si>
    <t>HT 11/22 1tg</t>
  </si>
  <si>
    <t>HT 11/22 4tg</t>
  </si>
  <si>
    <t>HT 03/23 1tg</t>
  </si>
  <si>
    <t>CQ58/15.06</t>
  </si>
  <si>
    <t>CQ59/11.03CLC</t>
  </si>
  <si>
    <t>CQ59/09.01CLC</t>
  </si>
  <si>
    <t>CQ59/03.02</t>
  </si>
  <si>
    <t>CQ59/22.02</t>
  </si>
  <si>
    <t>CQ58/03.02</t>
  </si>
  <si>
    <t>HT 03/23 2tg</t>
  </si>
  <si>
    <t>CQ59/19.01</t>
  </si>
  <si>
    <t>CQ59/15.02</t>
  </si>
  <si>
    <t>CQ60/10.30</t>
  </si>
  <si>
    <t>CQ58/19.02</t>
  </si>
  <si>
    <t>CQ58/15.03</t>
  </si>
  <si>
    <t>CQ60/10.34</t>
  </si>
  <si>
    <t>CQ59/19.02</t>
  </si>
  <si>
    <t>CQ59/03.01</t>
  </si>
  <si>
    <t>CQ58/15.02</t>
  </si>
  <si>
    <t>CQ60/10.17</t>
  </si>
  <si>
    <t>CQ59/11.03</t>
  </si>
  <si>
    <t>HT 03/23 3tg</t>
  </si>
  <si>
    <t>CQ58/15.08</t>
  </si>
  <si>
    <t>CQ59/11.04CLC</t>
  </si>
  <si>
    <t>CQ60/20.05</t>
  </si>
  <si>
    <t>CQ58/15.04</t>
  </si>
  <si>
    <t>CQ58/19.01</t>
  </si>
  <si>
    <t>CQ58/21.02</t>
  </si>
  <si>
    <t>CQ58/15.05</t>
  </si>
  <si>
    <t>CQ58/03.01</t>
  </si>
  <si>
    <t xml:space="preserve">Nguyễn Phương </t>
  </si>
  <si>
    <t>Uyên</t>
  </si>
  <si>
    <t>HT 05/23 1tg</t>
  </si>
  <si>
    <t xml:space="preserve">Hoàng Thị </t>
  </si>
  <si>
    <t>Duyên</t>
  </si>
  <si>
    <t>Việt</t>
  </si>
  <si>
    <t>HT 05/23 3tg</t>
  </si>
  <si>
    <t>Thảo</t>
  </si>
  <si>
    <t xml:space="preserve">Nguyễn Hoàng </t>
  </si>
  <si>
    <t>Nam</t>
  </si>
  <si>
    <t>Hà</t>
  </si>
  <si>
    <t xml:space="preserve">Lê Quỳnh </t>
  </si>
  <si>
    <t>Anh</t>
  </si>
  <si>
    <t xml:space="preserve">Hoàng Ngọc </t>
  </si>
  <si>
    <t>Loan</t>
  </si>
  <si>
    <t xml:space="preserve">Nguyễn Ngọc </t>
  </si>
  <si>
    <t>Phong</t>
  </si>
  <si>
    <t>Mạnh</t>
  </si>
  <si>
    <t xml:space="preserve">Nguyễn Thế </t>
  </si>
  <si>
    <t>An</t>
  </si>
  <si>
    <t xml:space="preserve">Đỗ Thu </t>
  </si>
  <si>
    <t>Hiền</t>
  </si>
  <si>
    <t>Nguyệt</t>
  </si>
  <si>
    <t xml:space="preserve">Nguyễn Như </t>
  </si>
  <si>
    <t xml:space="preserve">Nguyễn Huy </t>
  </si>
  <si>
    <t xml:space="preserve">Nguyễn Thanh </t>
  </si>
  <si>
    <t>Long</t>
  </si>
  <si>
    <t xml:space="preserve">Trần Thị </t>
  </si>
  <si>
    <t>Hải</t>
  </si>
  <si>
    <t>Trà</t>
  </si>
  <si>
    <t xml:space="preserve">Đỗ Thị </t>
  </si>
  <si>
    <t>Vi</t>
  </si>
  <si>
    <t xml:space="preserve">Nguyễn Thị Thu </t>
  </si>
  <si>
    <t xml:space="preserve">Cao Ngọc Minh </t>
  </si>
  <si>
    <t xml:space="preserve">Phạm Minh </t>
  </si>
  <si>
    <t xml:space="preserve">Nguyễn Thu </t>
  </si>
  <si>
    <t>HT 05/23 2tg</t>
  </si>
  <si>
    <t>Ngân</t>
  </si>
  <si>
    <t>Cường</t>
  </si>
  <si>
    <t>Thuận</t>
  </si>
  <si>
    <t>Nga</t>
  </si>
  <si>
    <t xml:space="preserve">Nguyễn Thị Ánh </t>
  </si>
  <si>
    <t>Thiện</t>
  </si>
  <si>
    <t>Dung</t>
  </si>
  <si>
    <t xml:space="preserve">Nguyễn Hữu </t>
  </si>
  <si>
    <t>Trung</t>
  </si>
  <si>
    <t>HT 05/23 4tg</t>
  </si>
  <si>
    <t xml:space="preserve">Bùi Thị Thùy </t>
  </si>
  <si>
    <t xml:space="preserve">Nguyễn Hải </t>
  </si>
  <si>
    <t>Yến</t>
  </si>
  <si>
    <t>Dương</t>
  </si>
  <si>
    <t xml:space="preserve">Nguyễn Thị Hồng </t>
  </si>
  <si>
    <t>Nhung</t>
  </si>
  <si>
    <t>Huyền</t>
  </si>
  <si>
    <t xml:space="preserve">Nguyễn Xuân </t>
  </si>
  <si>
    <t xml:space="preserve">Lê Thị Phương </t>
  </si>
  <si>
    <t>Hoa</t>
  </si>
  <si>
    <t>Quỳnh</t>
  </si>
  <si>
    <t>Châu</t>
  </si>
  <si>
    <t xml:space="preserve">Nguyễn Thị Khánh </t>
  </si>
  <si>
    <t xml:space="preserve">Phạm Thị Mỹ </t>
  </si>
  <si>
    <t>Hạnh</t>
  </si>
  <si>
    <t xml:space="preserve">Nguyễn Thị Phương </t>
  </si>
  <si>
    <t xml:space="preserve">Lê Ngọc </t>
  </si>
  <si>
    <t xml:space="preserve">Trần Thu </t>
  </si>
  <si>
    <t>Hoài</t>
  </si>
  <si>
    <t xml:space="preserve">Lê Phương </t>
  </si>
  <si>
    <t xml:space="preserve">Hoàng Thị Thanh </t>
  </si>
  <si>
    <t>HT 05/23 5tg</t>
  </si>
  <si>
    <t xml:space="preserve">Phạm Hoàng </t>
  </si>
  <si>
    <t xml:space="preserve">Nguyễn Lan </t>
  </si>
  <si>
    <t xml:space="preserve">Dương Khánh </t>
  </si>
  <si>
    <t xml:space="preserve">Nguyễn Đình </t>
  </si>
  <si>
    <t>Đông</t>
  </si>
  <si>
    <t xml:space="preserve">Nguyễn Hiền </t>
  </si>
  <si>
    <t xml:space="preserve">Trần Minh </t>
  </si>
  <si>
    <t>Đức</t>
  </si>
  <si>
    <t xml:space="preserve">Mai Thị Anh </t>
  </si>
  <si>
    <t xml:space="preserve">Nguyễn Thị Minh </t>
  </si>
  <si>
    <t xml:space="preserve">Vũ Thu </t>
  </si>
  <si>
    <t xml:space="preserve">Nguyễn Đức </t>
  </si>
  <si>
    <t xml:space="preserve">Nguyễn Tuấn </t>
  </si>
  <si>
    <t>Dũng</t>
  </si>
  <si>
    <t xml:space="preserve">Nguyễn Thị Ngọc </t>
  </si>
  <si>
    <t>Quyên</t>
  </si>
  <si>
    <t xml:space="preserve">Nguyễn Thị Thanh </t>
  </si>
  <si>
    <t>Đạt</t>
  </si>
  <si>
    <t>Hương</t>
  </si>
  <si>
    <t xml:space="preserve">Nguyễn Linh </t>
  </si>
  <si>
    <t>My</t>
  </si>
  <si>
    <t xml:space="preserve">Nguyễn Hồng </t>
  </si>
  <si>
    <t xml:space="preserve">Bùi Anh </t>
  </si>
  <si>
    <t>Thư</t>
  </si>
  <si>
    <t xml:space="preserve">Vũ Phương </t>
  </si>
  <si>
    <t xml:space="preserve">Nguyễn Duy </t>
  </si>
  <si>
    <t>Hưng</t>
  </si>
  <si>
    <t xml:space="preserve">Nguyễn Quang </t>
  </si>
  <si>
    <t xml:space="preserve">Lê Hạnh </t>
  </si>
  <si>
    <t>Tâm</t>
  </si>
  <si>
    <t xml:space="preserve">Ngô Thu </t>
  </si>
  <si>
    <t xml:space="preserve">Trần Thị Ngọc </t>
  </si>
  <si>
    <t xml:space="preserve">Đào Đức </t>
  </si>
  <si>
    <t>Lộc</t>
  </si>
  <si>
    <t xml:space="preserve">Lê Thu </t>
  </si>
  <si>
    <t>Nguyên</t>
  </si>
  <si>
    <t xml:space="preserve">Phan Hải </t>
  </si>
  <si>
    <t xml:space="preserve">Nguyễn Hà </t>
  </si>
  <si>
    <t>Liên</t>
  </si>
  <si>
    <t xml:space="preserve">Trần Khánh </t>
  </si>
  <si>
    <t xml:space="preserve">Đặng Quốc </t>
  </si>
  <si>
    <t xml:space="preserve">Nguyễn Minh </t>
  </si>
  <si>
    <t>Khải</t>
  </si>
  <si>
    <t xml:space="preserve">Vũ Minh </t>
  </si>
  <si>
    <t xml:space="preserve">Đỗ Hồng </t>
  </si>
  <si>
    <t xml:space="preserve">Nguyễn Thị Thùy </t>
  </si>
  <si>
    <t>Khuê</t>
  </si>
  <si>
    <t>Diệp</t>
  </si>
  <si>
    <t>Diệu</t>
  </si>
  <si>
    <t>Chúc</t>
  </si>
  <si>
    <t xml:space="preserve">Dương Minh </t>
  </si>
  <si>
    <t xml:space="preserve">Lê Minh </t>
  </si>
  <si>
    <t>Tuấn</t>
  </si>
  <si>
    <t>Khôi</t>
  </si>
  <si>
    <t xml:space="preserve">Lê Thanh </t>
  </si>
  <si>
    <t xml:space="preserve">Phạm Thị Hồng </t>
  </si>
  <si>
    <t xml:space="preserve">Phạm Thị Quỳnh </t>
  </si>
  <si>
    <t xml:space="preserve">Nguyễn Vũ Phương </t>
  </si>
  <si>
    <t xml:space="preserve">Nguyễn Thị Kim </t>
  </si>
  <si>
    <t>Oanh</t>
  </si>
  <si>
    <t xml:space="preserve">Trịnh Thị </t>
  </si>
  <si>
    <t>Thanh</t>
  </si>
  <si>
    <t xml:space="preserve">Nguyễn Bích </t>
  </si>
  <si>
    <t xml:space="preserve">Hồ Phương </t>
  </si>
  <si>
    <t xml:space="preserve">Nguyễn Thị Mai </t>
  </si>
  <si>
    <t xml:space="preserve">Ngô Hoàng </t>
  </si>
  <si>
    <t>Hồng</t>
  </si>
  <si>
    <t xml:space="preserve">Nguyễn Mỹ </t>
  </si>
  <si>
    <t xml:space="preserve">Phạm Văn </t>
  </si>
  <si>
    <t>Trường</t>
  </si>
  <si>
    <t xml:space="preserve">Nguyễn Khánh </t>
  </si>
  <si>
    <t>Quyền</t>
  </si>
  <si>
    <t xml:space="preserve">Vũ Thị Phương </t>
  </si>
  <si>
    <t xml:space="preserve">Ngô Thị Ngọc </t>
  </si>
  <si>
    <t xml:space="preserve">Nguyễn Mai </t>
  </si>
  <si>
    <t>Hiếu</t>
  </si>
  <si>
    <t xml:space="preserve">Trần Phương </t>
  </si>
  <si>
    <t xml:space="preserve">Hoàng Kiều </t>
  </si>
  <si>
    <t>Thái</t>
  </si>
  <si>
    <t xml:space="preserve">Trương Duy </t>
  </si>
  <si>
    <t xml:space="preserve">Nguyễn Thị Như </t>
  </si>
  <si>
    <t xml:space="preserve">Vương Minh </t>
  </si>
  <si>
    <t xml:space="preserve">Nguyễn Thùy </t>
  </si>
  <si>
    <t xml:space="preserve">Phạm Thùy </t>
  </si>
  <si>
    <t xml:space="preserve">Lê Khánh </t>
  </si>
  <si>
    <t xml:space="preserve">Lê Thảo </t>
  </si>
  <si>
    <t>Duy</t>
  </si>
  <si>
    <t xml:space="preserve">Nguyễn Việt </t>
  </si>
  <si>
    <t xml:space="preserve">Trần Mạnh </t>
  </si>
  <si>
    <t xml:space="preserve">Nguyễn Thảo </t>
  </si>
  <si>
    <t>Vân</t>
  </si>
  <si>
    <t xml:space="preserve">Đinh Cẩm </t>
  </si>
  <si>
    <t>Tú</t>
  </si>
  <si>
    <t xml:space="preserve">Phạm Thị Thu </t>
  </si>
  <si>
    <t xml:space="preserve">Phạm Mai </t>
  </si>
  <si>
    <t xml:space="preserve">Trần Diễm </t>
  </si>
  <si>
    <t xml:space="preserve">Nguyễn Bùi Minh </t>
  </si>
  <si>
    <t>Hiệp</t>
  </si>
  <si>
    <t xml:space="preserve">Nguyễn Tiến </t>
  </si>
  <si>
    <t>Giang</t>
  </si>
  <si>
    <t>Hùng</t>
  </si>
  <si>
    <t xml:space="preserve">Nguyễn Mạnh </t>
  </si>
  <si>
    <t xml:space="preserve">Chu Mai </t>
  </si>
  <si>
    <t>Thành</t>
  </si>
  <si>
    <t xml:space="preserve">Đào Việt </t>
  </si>
  <si>
    <t>Kiệt</t>
  </si>
  <si>
    <t xml:space="preserve">Vũ Sơn </t>
  </si>
  <si>
    <t>Tài</t>
  </si>
  <si>
    <t xml:space="preserve">Trần Linh </t>
  </si>
  <si>
    <t xml:space="preserve">Hoàng Phương </t>
  </si>
  <si>
    <t xml:space="preserve">Vũ Ngọc </t>
  </si>
  <si>
    <t xml:space="preserve">Bùi Khánh </t>
  </si>
  <si>
    <t>Huệ</t>
  </si>
  <si>
    <t xml:space="preserve">Vũ Thị </t>
  </si>
  <si>
    <t>Thúy</t>
  </si>
  <si>
    <t>Kiên</t>
  </si>
  <si>
    <t xml:space="preserve">Bùi Thị </t>
  </si>
  <si>
    <t xml:space="preserve">Vũ Thị Thùy </t>
  </si>
  <si>
    <t xml:space="preserve">Hoàng Thị Kim </t>
  </si>
  <si>
    <t>Ly</t>
  </si>
  <si>
    <t>Thu</t>
  </si>
  <si>
    <t xml:space="preserve">Phạm Ngọc </t>
  </si>
  <si>
    <t xml:space="preserve">Phùng Minh </t>
  </si>
  <si>
    <t xml:space="preserve">Lê Thùy </t>
  </si>
  <si>
    <t xml:space="preserve">Nguyễn Thị Lan </t>
  </si>
  <si>
    <t>Ninh</t>
  </si>
  <si>
    <t xml:space="preserve">Lê Thị </t>
  </si>
  <si>
    <t>Nhi</t>
  </si>
  <si>
    <t xml:space="preserve">Ngũ Hà Thục </t>
  </si>
  <si>
    <t xml:space="preserve">Đỗ Thị Thanh </t>
  </si>
  <si>
    <t xml:space="preserve">Đào Thu </t>
  </si>
  <si>
    <t>Hòa</t>
  </si>
  <si>
    <t xml:space="preserve">Lê Đức </t>
  </si>
  <si>
    <t xml:space="preserve">Trần Thị Bảo </t>
  </si>
  <si>
    <t>Tiên</t>
  </si>
  <si>
    <t xml:space="preserve">Trần Thị Thủy </t>
  </si>
  <si>
    <t>CQ59/15.04</t>
  </si>
  <si>
    <t>Diễm</t>
  </si>
  <si>
    <t xml:space="preserve">Lò Văn </t>
  </si>
  <si>
    <t xml:space="preserve">Phan Châu </t>
  </si>
  <si>
    <t xml:space="preserve">Nguyễn Văn </t>
  </si>
  <si>
    <t xml:space="preserve">Phạm Thị Thanh </t>
  </si>
  <si>
    <t>Tùng</t>
  </si>
  <si>
    <t xml:space="preserve">Ngô Sơn </t>
  </si>
  <si>
    <t xml:space="preserve">Kim Mỹ </t>
  </si>
  <si>
    <t xml:space="preserve">Đinh Thị </t>
  </si>
  <si>
    <t xml:space="preserve">Trần Thị Thùy </t>
  </si>
  <si>
    <t>Dưỡng</t>
  </si>
  <si>
    <t xml:space="preserve">Vũ Văn </t>
  </si>
  <si>
    <t xml:space="preserve">Vũ Hà </t>
  </si>
  <si>
    <t>HT ĐTN 05/23 5tg</t>
  </si>
  <si>
    <t xml:space="preserve">Lã Thanh </t>
  </si>
  <si>
    <t>Trúc</t>
  </si>
  <si>
    <t xml:space="preserve">Phùng Thị Quỳnh </t>
  </si>
  <si>
    <t xml:space="preserve">Kiều Thị Ngọc </t>
  </si>
  <si>
    <t>Lương</t>
  </si>
  <si>
    <t>HT ĐTN 05/23 3tg</t>
  </si>
  <si>
    <t xml:space="preserve">Bùi Hoàng </t>
  </si>
  <si>
    <t>HT ĐTN 05/23 1tg</t>
  </si>
  <si>
    <t xml:space="preserve">Đỗ Thùy </t>
  </si>
  <si>
    <t xml:space="preserve">Đỗ Tuấn </t>
  </si>
  <si>
    <t xml:space="preserve">Đoàn Thị Lan </t>
  </si>
  <si>
    <t xml:space="preserve">Trần Quỳnh </t>
  </si>
  <si>
    <t>HT ĐTN 05/23 4tg</t>
  </si>
  <si>
    <t xml:space="preserve">Trịnh Hiểu </t>
  </si>
  <si>
    <t>HT ĐTN 05/23 2tg</t>
  </si>
  <si>
    <t xml:space="preserve">Lê Triệu </t>
  </si>
  <si>
    <t xml:space="preserve">Vũ Thùy </t>
  </si>
  <si>
    <t>Khanh</t>
  </si>
  <si>
    <t xml:space="preserve">Hà Thu </t>
  </si>
  <si>
    <t xml:space="preserve">Vũ Tuấn </t>
  </si>
  <si>
    <t xml:space="preserve">Nguyễn Nga </t>
  </si>
  <si>
    <t xml:space="preserve">Lê Thị Minh </t>
  </si>
  <si>
    <t>Thi</t>
  </si>
  <si>
    <t>Bảo</t>
  </si>
  <si>
    <t xml:space="preserve">Ngô Thị Phương </t>
  </si>
  <si>
    <t xml:space="preserve">Tạ Minh </t>
  </si>
  <si>
    <t>Quang</t>
  </si>
  <si>
    <t xml:space="preserve">Nguyễn Hoài </t>
  </si>
  <si>
    <t>HT 01/23 3tg</t>
  </si>
  <si>
    <t xml:space="preserve">Nguyễn Vũ Diễm </t>
  </si>
  <si>
    <t xml:space="preserve">Dương Văn </t>
  </si>
  <si>
    <t>HT 01/23 2tg</t>
  </si>
  <si>
    <t xml:space="preserve">Đỗ Nguyễn Lan </t>
  </si>
  <si>
    <t xml:space="preserve">Nguyễn Diệu </t>
  </si>
  <si>
    <t xml:space="preserve">Ngô Mai </t>
  </si>
  <si>
    <t>HT 01/23 5tg</t>
  </si>
  <si>
    <t xml:space="preserve">Bùi Xuân </t>
  </si>
  <si>
    <t xml:space="preserve">Lê Tuấn </t>
  </si>
  <si>
    <t xml:space="preserve">Nhâm Đức </t>
  </si>
  <si>
    <t>HT 01/23 1tg</t>
  </si>
  <si>
    <t xml:space="preserve">Vương Quỳnh </t>
  </si>
  <si>
    <t>HT 01/23 4tg</t>
  </si>
  <si>
    <t xml:space="preserve">Trịnh Ngọc </t>
  </si>
  <si>
    <t xml:space="preserve">Kim Phương </t>
  </si>
  <si>
    <t xml:space="preserve">Đỗ Minh </t>
  </si>
  <si>
    <t xml:space="preserve">Vũ Lê Minh </t>
  </si>
  <si>
    <t xml:space="preserve">Nguyễn Anh </t>
  </si>
  <si>
    <t>Thơ</t>
  </si>
  <si>
    <t xml:space="preserve">Phạm Lan </t>
  </si>
  <si>
    <t xml:space="preserve">Phạm Quang </t>
  </si>
  <si>
    <t xml:space="preserve">Lương Anh </t>
  </si>
  <si>
    <t xml:space="preserve">She Xin </t>
  </si>
  <si>
    <t>Ru</t>
  </si>
  <si>
    <t xml:space="preserve">Vũ Nhật </t>
  </si>
  <si>
    <t>Thùy</t>
  </si>
  <si>
    <t xml:space="preserve">Hoàng Mai </t>
  </si>
  <si>
    <t xml:space="preserve">Ngô Thị Thu </t>
  </si>
  <si>
    <t>Cúc</t>
  </si>
  <si>
    <t xml:space="preserve">Phí Đặng Hà </t>
  </si>
  <si>
    <t xml:space="preserve">Nguyễn Bá Huy </t>
  </si>
  <si>
    <t>Hoàn</t>
  </si>
  <si>
    <t xml:space="preserve">Đinh Thế </t>
  </si>
  <si>
    <t xml:space="preserve">Hoàng Kiều Thanh </t>
  </si>
  <si>
    <t xml:space="preserve">Hoàng Thu </t>
  </si>
  <si>
    <t xml:space="preserve">Nguyễn Trung </t>
  </si>
  <si>
    <t xml:space="preserve">Bùi Minh </t>
  </si>
  <si>
    <t xml:space="preserve">Nguyễn Diễm </t>
  </si>
  <si>
    <t xml:space="preserve">Trần Yến </t>
  </si>
  <si>
    <t xml:space="preserve">Lê Thị Thu </t>
  </si>
  <si>
    <t xml:space="preserve">Hoàng Nguyên </t>
  </si>
  <si>
    <t xml:space="preserve">Mỵ Thùy </t>
  </si>
  <si>
    <t xml:space="preserve">Vương Thị Thanh </t>
  </si>
  <si>
    <t xml:space="preserve">Ninh Hoàng Châu </t>
  </si>
  <si>
    <t xml:space="preserve">Phạm Diệu </t>
  </si>
  <si>
    <t xml:space="preserve">Phạm </t>
  </si>
  <si>
    <t xml:space="preserve">Trần An </t>
  </si>
  <si>
    <t xml:space="preserve">Trần Diệu </t>
  </si>
  <si>
    <t xml:space="preserve">Trần Tri </t>
  </si>
  <si>
    <t xml:space="preserve">Lưu Thị Ánh </t>
  </si>
  <si>
    <t xml:space="preserve">Đinh Thị Vân </t>
  </si>
  <si>
    <t xml:space="preserve">Vương Nguyễn Đình </t>
  </si>
  <si>
    <t xml:space="preserve">Quản Thị Tuyết </t>
  </si>
  <si>
    <t xml:space="preserve">Chi Thị Khánh </t>
  </si>
  <si>
    <t xml:space="preserve">Dương Hà </t>
  </si>
  <si>
    <t>Vy</t>
  </si>
  <si>
    <t xml:space="preserve">Lê Thị Hồng </t>
  </si>
  <si>
    <t xml:space="preserve">Đặng Thị Phương </t>
  </si>
  <si>
    <t xml:space="preserve">Lê Nhật </t>
  </si>
  <si>
    <t xml:space="preserve">Đoàn Thị Hà </t>
  </si>
  <si>
    <t xml:space="preserve">Phan Thị Phước </t>
  </si>
  <si>
    <t>Mỹ</t>
  </si>
  <si>
    <t xml:space="preserve">Đỗ Mạnh </t>
  </si>
  <si>
    <t xml:space="preserve">Đinh Khánh </t>
  </si>
  <si>
    <t xml:space="preserve">Đinh Thái </t>
  </si>
  <si>
    <t xml:space="preserve">Nguyễn Hoa </t>
  </si>
  <si>
    <t>Lý</t>
  </si>
  <si>
    <t xml:space="preserve">Đỗ Thị Diễm </t>
  </si>
  <si>
    <t xml:space="preserve">Lê Thị Khánh </t>
  </si>
  <si>
    <t xml:space="preserve">Cao Phạm Như </t>
  </si>
  <si>
    <t>Ý</t>
  </si>
  <si>
    <t>Nhàn</t>
  </si>
  <si>
    <t xml:space="preserve">An Thị </t>
  </si>
  <si>
    <t xml:space="preserve">Bùi Thị Hương </t>
  </si>
  <si>
    <t xml:space="preserve">Nguyễn Hằng </t>
  </si>
  <si>
    <t xml:space="preserve">Đinh Thị Thùy </t>
  </si>
  <si>
    <t xml:space="preserve">Đào Ngọc </t>
  </si>
  <si>
    <t xml:space="preserve">Thiều Phương </t>
  </si>
  <si>
    <t>Chiến</t>
  </si>
  <si>
    <t xml:space="preserve">Đỗ Anh </t>
  </si>
  <si>
    <t xml:space="preserve">Đặng Như </t>
  </si>
  <si>
    <t xml:space="preserve">Đỗ Đức </t>
  </si>
  <si>
    <t xml:space="preserve">Phạm Thị Phương </t>
  </si>
  <si>
    <t xml:space="preserve">Đỗ Mai </t>
  </si>
  <si>
    <t xml:space="preserve">Phùng Hồng </t>
  </si>
  <si>
    <t xml:space="preserve">Hà Minh </t>
  </si>
  <si>
    <t xml:space="preserve">Nguyễn Trà </t>
  </si>
  <si>
    <t>Nghĩa</t>
  </si>
  <si>
    <t xml:space="preserve">Nguyễn Lê Hà </t>
  </si>
  <si>
    <t xml:space="preserve">Kiều Thu </t>
  </si>
  <si>
    <t xml:space="preserve">Đỗ Nguyễn Hải </t>
  </si>
  <si>
    <t xml:space="preserve">Trần Ngô Trung </t>
  </si>
  <si>
    <t xml:space="preserve">Lê Doãn Nam </t>
  </si>
  <si>
    <t xml:space="preserve">Trần Thanh </t>
  </si>
  <si>
    <t xml:space="preserve">Lê Thị Anh </t>
  </si>
  <si>
    <t xml:space="preserve">Nghiêm Thị Mỹ </t>
  </si>
  <si>
    <t xml:space="preserve">Lê Thị Hoài </t>
  </si>
  <si>
    <t xml:space="preserve">Vũ Vương Quyền </t>
  </si>
  <si>
    <t>Cương</t>
  </si>
  <si>
    <t xml:space="preserve">Đỗ Bùi Hương </t>
  </si>
  <si>
    <t>Hiển</t>
  </si>
  <si>
    <t>Thơm</t>
  </si>
  <si>
    <t xml:space="preserve">Lê Thị Bích </t>
  </si>
  <si>
    <t xml:space="preserve">Lưu Thị Huyền </t>
  </si>
  <si>
    <t>Tươi</t>
  </si>
  <si>
    <t xml:space="preserve">Tăng Thị </t>
  </si>
  <si>
    <t xml:space="preserve">Trần Hải </t>
  </si>
  <si>
    <t xml:space="preserve">Đỗ Kiều Thùy </t>
  </si>
  <si>
    <t xml:space="preserve">Vũ Phạm Ngọc </t>
  </si>
  <si>
    <t xml:space="preserve">Đỗ Hà Mai </t>
  </si>
  <si>
    <t>Tiến</t>
  </si>
  <si>
    <t xml:space="preserve">Phan Thị Lê </t>
  </si>
  <si>
    <t xml:space="preserve">Lương Tuyết </t>
  </si>
  <si>
    <t xml:space="preserve">Võ Thị Trà </t>
  </si>
  <si>
    <t xml:space="preserve">Nguyễn Hồng Nhật </t>
  </si>
  <si>
    <t xml:space="preserve">Trần Thùy </t>
  </si>
  <si>
    <t xml:space="preserve">Vũ Linh </t>
  </si>
  <si>
    <t xml:space="preserve">Nguyễn Hoàng Thục </t>
  </si>
  <si>
    <t xml:space="preserve">Trần Thị Phương </t>
  </si>
  <si>
    <t xml:space="preserve">Bùi Nguyễn Mai </t>
  </si>
  <si>
    <t xml:space="preserve">Đinh Thị Hải </t>
  </si>
  <si>
    <t xml:space="preserve">Lê Anh </t>
  </si>
  <si>
    <t xml:space="preserve">Đào Trọng </t>
  </si>
  <si>
    <t>Ân</t>
  </si>
  <si>
    <t xml:space="preserve">Đỗ Thị Ngọc </t>
  </si>
  <si>
    <t xml:space="preserve">Bành Ngọc Phương </t>
  </si>
  <si>
    <t xml:space="preserve">Nguyễn Thị Sao </t>
  </si>
  <si>
    <t xml:space="preserve">Nguyễn Thị Huyền </t>
  </si>
  <si>
    <t xml:space="preserve">Trần Anh </t>
  </si>
  <si>
    <t xml:space="preserve">Khương Thị Hồng </t>
  </si>
  <si>
    <t xml:space="preserve">Phan Thị Việt </t>
  </si>
  <si>
    <t xml:space="preserve">Quản Thị Thiên </t>
  </si>
  <si>
    <t>Kim</t>
  </si>
  <si>
    <t xml:space="preserve">Dương Thục </t>
  </si>
  <si>
    <t>Na</t>
  </si>
  <si>
    <t xml:space="preserve">Thái Thị Huyền </t>
  </si>
  <si>
    <t xml:space="preserve">Vũ Vân </t>
  </si>
  <si>
    <t xml:space="preserve">Triệu Xuân </t>
  </si>
  <si>
    <t xml:space="preserve">Lương Hạnh </t>
  </si>
  <si>
    <t xml:space="preserve">Đỗ Thị Phương </t>
  </si>
  <si>
    <t>Lâm</t>
  </si>
  <si>
    <t xml:space="preserve">Dương Ngọc </t>
  </si>
  <si>
    <t xml:space="preserve">Vũ Thị Thu </t>
  </si>
  <si>
    <t xml:space="preserve">Ngô Đình </t>
  </si>
  <si>
    <t xml:space="preserve">Chu Mạnh </t>
  </si>
  <si>
    <t xml:space="preserve">Bùi Thu </t>
  </si>
  <si>
    <t xml:space="preserve">Lê Thị Hà </t>
  </si>
  <si>
    <t xml:space="preserve">Ngọ Thị Lan </t>
  </si>
  <si>
    <t xml:space="preserve">Nguyễn Lương Quỳnh </t>
  </si>
  <si>
    <t>Như</t>
  </si>
  <si>
    <t xml:space="preserve">Lê Hoàng </t>
  </si>
  <si>
    <t xml:space="preserve">Nguyễn Nguyệt </t>
  </si>
  <si>
    <t xml:space="preserve">Lưu Thị </t>
  </si>
  <si>
    <t>Luyến</t>
  </si>
  <si>
    <t xml:space="preserve">Nguyễn Thị Hải </t>
  </si>
  <si>
    <t xml:space="preserve">Trần Bảo Ngọc </t>
  </si>
  <si>
    <t xml:space="preserve">Lại Hữu Việt </t>
  </si>
  <si>
    <t xml:space="preserve">Hoàng Thùy </t>
  </si>
  <si>
    <t xml:space="preserve">Nguyễn Đặng Diệu </t>
  </si>
  <si>
    <t xml:space="preserve">Phạm Thị Thúy </t>
  </si>
  <si>
    <t xml:space="preserve">Ngô Thị Quỳnh </t>
  </si>
  <si>
    <t xml:space="preserve">Phùng Thị Mai </t>
  </si>
  <si>
    <t xml:space="preserve">Phạm Thanh </t>
  </si>
  <si>
    <t xml:space="preserve">Hồ Thu </t>
  </si>
  <si>
    <t xml:space="preserve">Bùi Trần Việt </t>
  </si>
  <si>
    <t>Hảo</t>
  </si>
  <si>
    <t xml:space="preserve">Cao Ngân </t>
  </si>
  <si>
    <t xml:space="preserve">Vũ Mai </t>
  </si>
  <si>
    <t xml:space="preserve">Lê Vân </t>
  </si>
  <si>
    <t xml:space="preserve">Đỗ </t>
  </si>
  <si>
    <t xml:space="preserve">Đinh Thị Trà </t>
  </si>
  <si>
    <t xml:space="preserve">Phạm Thị Nguyên </t>
  </si>
  <si>
    <t>Hạ</t>
  </si>
  <si>
    <t xml:space="preserve">Phạm Tuấn </t>
  </si>
  <si>
    <t xml:space="preserve">Đỗ Thị Hà </t>
  </si>
  <si>
    <t xml:space="preserve">Nhữ Thị </t>
  </si>
  <si>
    <t xml:space="preserve">Nguyễn Châu </t>
  </si>
  <si>
    <t xml:space="preserve">Nghiêm Thị Kiều </t>
  </si>
  <si>
    <t>Trinh</t>
  </si>
  <si>
    <t xml:space="preserve">Hoành Minh </t>
  </si>
  <si>
    <t xml:space="preserve">Phạm Thị </t>
  </si>
  <si>
    <t xml:space="preserve">Ngô Phạm Hoàng </t>
  </si>
  <si>
    <t xml:space="preserve">Lê Hưu </t>
  </si>
  <si>
    <t xml:space="preserve">Lương Kim </t>
  </si>
  <si>
    <t xml:space="preserve">Cao Thu </t>
  </si>
  <si>
    <t>Phượng</t>
  </si>
  <si>
    <t xml:space="preserve">Bùi Thị Thu </t>
  </si>
  <si>
    <t xml:space="preserve">Đoàn Quang </t>
  </si>
  <si>
    <t xml:space="preserve">Hứa Phương </t>
  </si>
  <si>
    <t xml:space="preserve">Đoàn Thị </t>
  </si>
  <si>
    <t xml:space="preserve">Đinh Mai </t>
  </si>
  <si>
    <t xml:space="preserve">Phạm Mỹ </t>
  </si>
  <si>
    <t xml:space="preserve">Vũ Quỳnh </t>
  </si>
  <si>
    <t xml:space="preserve">Vũ Thị Ngọc </t>
  </si>
  <si>
    <t xml:space="preserve">Phan Ngọc </t>
  </si>
  <si>
    <t xml:space="preserve">Nguyễn Chúc </t>
  </si>
  <si>
    <t xml:space="preserve">Nguyễn Thị Thục </t>
  </si>
  <si>
    <t xml:space="preserve">Vũ Đoàn Cát </t>
  </si>
  <si>
    <t xml:space="preserve">Hồ Thị </t>
  </si>
  <si>
    <t xml:space="preserve">Trịnh Lan </t>
  </si>
  <si>
    <t xml:space="preserve">Lê Ngân </t>
  </si>
  <si>
    <t xml:space="preserve">Phan Thị Minh </t>
  </si>
  <si>
    <t xml:space="preserve">Nguyễn Phạm Linh </t>
  </si>
  <si>
    <t xml:space="preserve">Lê Quý </t>
  </si>
  <si>
    <t xml:space="preserve">Bùi Lan </t>
  </si>
  <si>
    <t>Thắm</t>
  </si>
  <si>
    <t xml:space="preserve">Trương Hương </t>
  </si>
  <si>
    <t xml:space="preserve">Vũ Hương </t>
  </si>
  <si>
    <t xml:space="preserve">Trần Hoàng </t>
  </si>
  <si>
    <t xml:space="preserve">Đào Quang </t>
  </si>
  <si>
    <t xml:space="preserve">Lưu Bảo </t>
  </si>
  <si>
    <t xml:space="preserve">Trương Thị Ngân </t>
  </si>
  <si>
    <t xml:space="preserve">Phạm Phương </t>
  </si>
  <si>
    <t xml:space="preserve">Nguyễn Hoàng Yến </t>
  </si>
  <si>
    <t xml:space="preserve">Vương Đình </t>
  </si>
  <si>
    <t xml:space="preserve">Bùi Hoài </t>
  </si>
  <si>
    <t xml:space="preserve">Phạm Hồng </t>
  </si>
  <si>
    <t xml:space="preserve">Đặng Vân </t>
  </si>
  <si>
    <t xml:space="preserve">Nguyễn Vũ Tâm </t>
  </si>
  <si>
    <t xml:space="preserve">Võ Lam </t>
  </si>
  <si>
    <t>Lê Thảo</t>
  </si>
  <si>
    <t xml:space="preserve">Vũ Thị Minh </t>
  </si>
  <si>
    <t xml:space="preserve">Đỗ Ngọc </t>
  </si>
  <si>
    <t xml:space="preserve">Dương Thị </t>
  </si>
  <si>
    <t>Bích</t>
  </si>
  <si>
    <t xml:space="preserve">Đỗ Thị Thu </t>
  </si>
  <si>
    <t xml:space="preserve">Lê Thị Thùy </t>
  </si>
  <si>
    <t xml:space="preserve">Hoàng Thị Ngọc </t>
  </si>
  <si>
    <t xml:space="preserve">Nguyễn Quỳnh </t>
  </si>
  <si>
    <t xml:space="preserve">Lương Thị Thanh </t>
  </si>
  <si>
    <t xml:space="preserve">Lê Thị Huyền </t>
  </si>
  <si>
    <t>Tuyết</t>
  </si>
  <si>
    <t xml:space="preserve">Phan Thị </t>
  </si>
  <si>
    <t>Bách</t>
  </si>
  <si>
    <t xml:space="preserve">Nguyễn Thị Thúy </t>
  </si>
  <si>
    <t xml:space="preserve">Trần Đức </t>
  </si>
  <si>
    <t xml:space="preserve">Nguyễn Thị Vân </t>
  </si>
  <si>
    <t xml:space="preserve">Bùi Hồng </t>
  </si>
  <si>
    <t xml:space="preserve">Đỗ Thị Hương </t>
  </si>
  <si>
    <t>Sơn</t>
  </si>
  <si>
    <t xml:space="preserve">Vi Quỳnh </t>
  </si>
  <si>
    <t xml:space="preserve">Vũ Tô </t>
  </si>
  <si>
    <t>Tình</t>
  </si>
  <si>
    <t>Mùi</t>
  </si>
  <si>
    <t xml:space="preserve">Phạm Thị Thùy </t>
  </si>
  <si>
    <t xml:space="preserve">Trần Thị Thu </t>
  </si>
  <si>
    <t xml:space="preserve">Nguyễn Hương </t>
  </si>
  <si>
    <t xml:space="preserve">Trần Hương </t>
  </si>
  <si>
    <t>ĐTGV Ths. Hoàng Hải Ninh
 9/22 4sv</t>
  </si>
  <si>
    <t>60/51.05</t>
  </si>
  <si>
    <t>60/51.06</t>
  </si>
  <si>
    <t>HT5/23 3tg</t>
  </si>
  <si>
    <t>HT5/23 4tg</t>
  </si>
  <si>
    <t xml:space="preserve">HT5/23 </t>
  </si>
  <si>
    <t>HT5/23 5tg</t>
  </si>
  <si>
    <t>HT5/23 2tg</t>
  </si>
  <si>
    <t>60/51.03</t>
  </si>
  <si>
    <t xml:space="preserve">Đặng Hải </t>
  </si>
  <si>
    <t xml:space="preserve">Đào Thị Phương </t>
  </si>
  <si>
    <t xml:space="preserve">Phạm Thị Thảo </t>
  </si>
  <si>
    <t xml:space="preserve">Phan Lê Duy </t>
  </si>
  <si>
    <t xml:space="preserve">Đỗ Quốc </t>
  </si>
  <si>
    <t xml:space="preserve">Chu Tùng </t>
  </si>
  <si>
    <t xml:space="preserve">Nguyễn Thuỳ </t>
  </si>
  <si>
    <t xml:space="preserve">Trần Vũ Hương </t>
  </si>
  <si>
    <t xml:space="preserve">Đào Thị Thu </t>
  </si>
  <si>
    <t xml:space="preserve">Nguyễn Thi </t>
  </si>
  <si>
    <t xml:space="preserve">Hà Thị Thái </t>
  </si>
  <si>
    <t xml:space="preserve">Hoàng Thanh </t>
  </si>
  <si>
    <t xml:space="preserve">Tiêu Thị </t>
  </si>
  <si>
    <t xml:space="preserve">Dương Lan </t>
  </si>
  <si>
    <t xml:space="preserve">Ngô Lan </t>
  </si>
  <si>
    <t xml:space="preserve">Đinh Phúc </t>
  </si>
  <si>
    <t>Lễ</t>
  </si>
  <si>
    <t xml:space="preserve">Hoàng Mỹ </t>
  </si>
  <si>
    <t>Lệ</t>
  </si>
  <si>
    <t xml:space="preserve">Nguyễn Thị Yến </t>
  </si>
  <si>
    <t xml:space="preserve">Trương Thị </t>
  </si>
  <si>
    <t xml:space="preserve">Trần Ngọc </t>
  </si>
  <si>
    <t xml:space="preserve">Phạm Thị Lê </t>
  </si>
  <si>
    <t xml:space="preserve">Lê Thị Bảo </t>
  </si>
  <si>
    <t xml:space="preserve">Phan Thị Hà </t>
  </si>
  <si>
    <t xml:space="preserve">Khổng Thị </t>
  </si>
  <si>
    <t xml:space="preserve">Nguyễn Phương Bảo </t>
  </si>
  <si>
    <t xml:space="preserve">Tạ Hoàng Hà </t>
  </si>
  <si>
    <t xml:space="preserve">Lại Thị Huyền </t>
  </si>
  <si>
    <t xml:space="preserve">Vũ Đình </t>
  </si>
  <si>
    <t>Quý</t>
  </si>
  <si>
    <t xml:space="preserve">Mai Thị </t>
  </si>
  <si>
    <t xml:space="preserve">Đào Thị </t>
  </si>
  <si>
    <t xml:space="preserve">Trịnh Thị Hà </t>
  </si>
  <si>
    <t xml:space="preserve">Lê Văn </t>
  </si>
  <si>
    <t xml:space="preserve">Chu Thị </t>
  </si>
  <si>
    <t>Thoa</t>
  </si>
  <si>
    <t>Thuỷ</t>
  </si>
  <si>
    <t xml:space="preserve">Võ Hà </t>
  </si>
  <si>
    <t>Thy</t>
  </si>
  <si>
    <t xml:space="preserve">Nông Thị </t>
  </si>
  <si>
    <t>Tiêm</t>
  </si>
  <si>
    <t xml:space="preserve">Mai Thùy </t>
  </si>
  <si>
    <t>Tran</t>
  </si>
  <si>
    <t xml:space="preserve">Đinh Thị Thu </t>
  </si>
  <si>
    <t xml:space="preserve">Hoàng Huyền </t>
  </si>
  <si>
    <t xml:space="preserve">Lại Thị Thanh </t>
  </si>
  <si>
    <t xml:space="preserve">Tạ Thị Cẩm </t>
  </si>
  <si>
    <t xml:space="preserve">Nguyễn Thục </t>
  </si>
  <si>
    <t xml:space="preserve">Ngô Phan Hà </t>
  </si>
  <si>
    <t xml:space="preserve">Vũ Thanh </t>
  </si>
  <si>
    <t>Xuân</t>
  </si>
  <si>
    <t xml:space="preserve">Lưu Thị Hải </t>
  </si>
  <si>
    <t xml:space="preserve">Nguyễn thị Hải </t>
  </si>
  <si>
    <t xml:space="preserve">Lê Thị Thúy </t>
  </si>
  <si>
    <t>Diền</t>
  </si>
  <si>
    <t xml:space="preserve">Lưu Gia </t>
  </si>
  <si>
    <t xml:space="preserve">Nguyễn Việt Trà </t>
  </si>
  <si>
    <t xml:space="preserve">Lê Thị Thảo </t>
  </si>
  <si>
    <t xml:space="preserve">Đỗ Thế </t>
  </si>
  <si>
    <t xml:space="preserve">Phạm Vĩnh </t>
  </si>
  <si>
    <t>Hay</t>
  </si>
  <si>
    <t xml:space="preserve">Hoàng Diệp </t>
  </si>
  <si>
    <t xml:space="preserve">Vũ Thị Nguyệt </t>
  </si>
  <si>
    <t xml:space="preserve">Cao Tiến </t>
  </si>
  <si>
    <t xml:space="preserve">Nguyễn An </t>
  </si>
  <si>
    <t>Thịnh</t>
  </si>
  <si>
    <t xml:space="preserve">Nguyễn Trần Ngân </t>
  </si>
  <si>
    <t xml:space="preserve">Thái Thị Hải </t>
  </si>
  <si>
    <t xml:space="preserve">Vũ Khánh </t>
  </si>
  <si>
    <t xml:space="preserve">Nguyễn Thành </t>
  </si>
  <si>
    <t>Đồng</t>
  </si>
  <si>
    <t xml:space="preserve">Lương Quang </t>
  </si>
  <si>
    <t xml:space="preserve">Đào Hồng </t>
  </si>
  <si>
    <t xml:space="preserve">Nguyễn Trường </t>
  </si>
  <si>
    <t xml:space="preserve">Đào Hương </t>
  </si>
  <si>
    <t>Họ và tên</t>
  </si>
  <si>
    <t>Tạ Tương</t>
  </si>
  <si>
    <t xml:space="preserve">Trần Duy </t>
  </si>
  <si>
    <t xml:space="preserve">Bùi Đình </t>
  </si>
  <si>
    <t xml:space="preserve">Dương Hải </t>
  </si>
  <si>
    <t xml:space="preserve">Đặng Thạch Mai </t>
  </si>
  <si>
    <t xml:space="preserve">Triệu Khánh </t>
  </si>
  <si>
    <t xml:space="preserve">Trần Nam </t>
  </si>
  <si>
    <t xml:space="preserve">Đặng Thảo </t>
  </si>
  <si>
    <t xml:space="preserve">Đặng Thị Hoài </t>
  </si>
  <si>
    <t>Chăm</t>
  </si>
  <si>
    <t xml:space="preserve">Tạ Thị Thùy </t>
  </si>
  <si>
    <t xml:space="preserve">Nguyễn Vân </t>
  </si>
  <si>
    <t xml:space="preserve">Nghiêm Quang </t>
  </si>
  <si>
    <t xml:space="preserve">Phan Thị Đài </t>
  </si>
  <si>
    <t xml:space="preserve">Trần Thảo </t>
  </si>
  <si>
    <t xml:space="preserve">Nghiêm Thị Thùy </t>
  </si>
  <si>
    <t xml:space="preserve">Nguyễn Vân </t>
  </si>
  <si>
    <t xml:space="preserve">Lưu Thị Phương </t>
  </si>
  <si>
    <t xml:space="preserve">Nguyễn Thị </t>
  </si>
  <si>
    <t xml:space="preserve">Phạm Thu </t>
  </si>
  <si>
    <t>Hoài</t>
  </si>
  <si>
    <t xml:space="preserve">Hoàng Diệu </t>
  </si>
  <si>
    <t xml:space="preserve">Trương Thị Thanh </t>
  </si>
  <si>
    <t xml:space="preserve">Đinh Thị Thanh </t>
  </si>
  <si>
    <t xml:space="preserve">Hoàng Thị Hằng </t>
  </si>
  <si>
    <t xml:space="preserve">Trần Thị Thuỳ </t>
  </si>
  <si>
    <t xml:space="preserve">Hứa Kiều </t>
  </si>
  <si>
    <t xml:space="preserve">Trần Thị Hồng </t>
  </si>
  <si>
    <t xml:space="preserve">Nguyễn Vũ Hồng </t>
  </si>
  <si>
    <t xml:space="preserve">Lê Thị Kim </t>
  </si>
  <si>
    <t>Hậu</t>
  </si>
  <si>
    <t>Mây</t>
  </si>
  <si>
    <t xml:space="preserve">Vương Thị Thu </t>
  </si>
  <si>
    <t xml:space="preserve">Nguyễn Tân </t>
  </si>
  <si>
    <t xml:space="preserve">Trần Việt </t>
  </si>
  <si>
    <t xml:space="preserve">Vũ Hồng </t>
  </si>
  <si>
    <t xml:space="preserve">Đinh Việt Hoàng </t>
  </si>
  <si>
    <t xml:space="preserve">Nhâm Thùy </t>
  </si>
  <si>
    <t>Sâm</t>
  </si>
  <si>
    <t xml:space="preserve">Nguyễn Đào Thu </t>
  </si>
  <si>
    <t xml:space="preserve">Nguyễn Ánh </t>
  </si>
  <si>
    <t xml:space="preserve">Nguyễn Tố </t>
  </si>
  <si>
    <t xml:space="preserve">Trần Thị Mai </t>
  </si>
  <si>
    <t xml:space="preserve">Kiều Thị Thùy </t>
  </si>
  <si>
    <t>Chinh</t>
  </si>
  <si>
    <t xml:space="preserve">Phạm Thị Hoài </t>
  </si>
  <si>
    <t xml:space="preserve">Nguyễn Thị Hà </t>
  </si>
  <si>
    <t>Ngoan</t>
  </si>
  <si>
    <t xml:space="preserve">Đỗ Gia </t>
  </si>
  <si>
    <t xml:space="preserve">Nguyễn Lê </t>
  </si>
  <si>
    <t xml:space="preserve">Nguyễn Phạm Bắc </t>
  </si>
  <si>
    <t xml:space="preserve">Đặng Phương Bảo </t>
  </si>
  <si>
    <t xml:space="preserve">Đào Thị Kim </t>
  </si>
  <si>
    <t xml:space="preserve">Nguyễn Sao </t>
  </si>
  <si>
    <t xml:space="preserve">Vương Thị Linh </t>
  </si>
  <si>
    <t xml:space="preserve">Võ Thị Mỹ </t>
  </si>
  <si>
    <t xml:space="preserve">Nguyễn Văn Huy </t>
  </si>
  <si>
    <t xml:space="preserve">Hoàng Thái </t>
  </si>
  <si>
    <t xml:space="preserve">Phạm Nhật </t>
  </si>
  <si>
    <t>Hàn</t>
  </si>
  <si>
    <t xml:space="preserve">Đỗ Khánh </t>
  </si>
  <si>
    <t xml:space="preserve">Trần Thị Tú </t>
  </si>
  <si>
    <t xml:space="preserve">Nguyễn Hoàng Ngọc </t>
  </si>
  <si>
    <t xml:space="preserve">Bùi Bích </t>
  </si>
  <si>
    <t xml:space="preserve">Phí Hải </t>
  </si>
  <si>
    <t xml:space="preserve">Chu Hồng Diệu </t>
  </si>
  <si>
    <t xml:space="preserve">Lê Mai </t>
  </si>
  <si>
    <t xml:space="preserve">Văn Thị </t>
  </si>
  <si>
    <t xml:space="preserve">Trương Ngọc </t>
  </si>
  <si>
    <t xml:space="preserve">Vũ Trung </t>
  </si>
  <si>
    <t xml:space="preserve">Phan Lê Huyền </t>
  </si>
  <si>
    <t xml:space="preserve">Lại Hải </t>
  </si>
  <si>
    <t xml:space="preserve">Hoàng Hạnh </t>
  </si>
  <si>
    <t xml:space="preserve">Trần Thị Diệu </t>
  </si>
  <si>
    <t xml:space="preserve">Nguyễn Bình </t>
  </si>
  <si>
    <t xml:space="preserve">Vũ Hà Tuấn </t>
  </si>
  <si>
    <t xml:space="preserve">Cao Trí </t>
  </si>
  <si>
    <t xml:space="preserve">Trương Hoàng </t>
  </si>
  <si>
    <t xml:space="preserve">Hà Linh </t>
  </si>
  <si>
    <t xml:space="preserve">Mai Thu </t>
  </si>
  <si>
    <t xml:space="preserve">Nguyễn Ngọc Châu </t>
  </si>
  <si>
    <t xml:space="preserve">Vũ Thị Mai </t>
  </si>
  <si>
    <t xml:space="preserve">Nguyễn Đỗ Việt </t>
  </si>
  <si>
    <t xml:space="preserve">Vũ Thị Hải </t>
  </si>
  <si>
    <t xml:space="preserve">Trịnh Vũ Trung </t>
  </si>
  <si>
    <t xml:space="preserve">Bùi Kiến </t>
  </si>
  <si>
    <t xml:space="preserve">Lê Mạnh </t>
  </si>
  <si>
    <t xml:space="preserve">Trần Nguyễn Phương </t>
  </si>
  <si>
    <t xml:space="preserve">Tô Nguyệt </t>
  </si>
  <si>
    <t xml:space="preserve">Hạ Hoàng </t>
  </si>
  <si>
    <t xml:space="preserve">Đoàn Thu </t>
  </si>
  <si>
    <t xml:space="preserve">Triệu Minh </t>
  </si>
  <si>
    <t xml:space="preserve">Đỗ Vũ Hùng </t>
  </si>
  <si>
    <t xml:space="preserve">Trịnh Trâm </t>
  </si>
  <si>
    <t xml:space="preserve">Lê Hoài </t>
  </si>
  <si>
    <t xml:space="preserve">Chu Thủy </t>
  </si>
  <si>
    <t xml:space="preserve">Hà Thị Thảo </t>
  </si>
  <si>
    <t xml:space="preserve">Phạm Thị Bích </t>
  </si>
  <si>
    <t xml:space="preserve">Ngô Thuỳ </t>
  </si>
  <si>
    <t xml:space="preserve">Lưu Linh </t>
  </si>
  <si>
    <t xml:space="preserve">Phạm Kỳ </t>
  </si>
  <si>
    <t xml:space="preserve">Kiều Quốc </t>
  </si>
  <si>
    <t xml:space="preserve">Lê Vũ </t>
  </si>
  <si>
    <t xml:space="preserve">Đinh Huy </t>
  </si>
  <si>
    <t xml:space="preserve">Nguyễn Thái </t>
  </si>
  <si>
    <t xml:space="preserve">Đinh Đức </t>
  </si>
  <si>
    <t xml:space="preserve">Đinh Phương </t>
  </si>
  <si>
    <t xml:space="preserve">Hoàng Nguyễn Thanh </t>
  </si>
  <si>
    <t xml:space="preserve">Chử Thị Mỹ </t>
  </si>
  <si>
    <t xml:space="preserve">Lương Diệu </t>
  </si>
  <si>
    <t xml:space="preserve">Phan Nguyễn Thục </t>
  </si>
  <si>
    <t xml:space="preserve">Nguyên Đức Lê </t>
  </si>
  <si>
    <t xml:space="preserve">Đặng Công </t>
  </si>
  <si>
    <t xml:space="preserve">Nguyễn </t>
  </si>
  <si>
    <t xml:space="preserve">Nguyễn Thị Hoa </t>
  </si>
  <si>
    <t xml:space="preserve">Trương Nguyễn Đức </t>
  </si>
  <si>
    <t xml:space="preserve">Ngô Khánh </t>
  </si>
  <si>
    <t xml:space="preserve">Ngô Thị Vân </t>
  </si>
  <si>
    <t xml:space="preserve">Đỗ Thị Hồng </t>
  </si>
  <si>
    <t xml:space="preserve">Phạm Trang </t>
  </si>
  <si>
    <t xml:space="preserve">Hoàng Huy </t>
  </si>
  <si>
    <t xml:space="preserve">Bùi Thị Mai </t>
  </si>
  <si>
    <t xml:space="preserve">Phạm Ái </t>
  </si>
  <si>
    <t xml:space="preserve">Chu Tuấn </t>
  </si>
  <si>
    <t xml:space="preserve">Phan Đức </t>
  </si>
  <si>
    <t xml:space="preserve">Hà Diệu </t>
  </si>
  <si>
    <t xml:space="preserve">Đào Thùy </t>
  </si>
  <si>
    <t xml:space="preserve">Lê Hương </t>
  </si>
  <si>
    <t xml:space="preserve">Ngô Huyền </t>
  </si>
  <si>
    <t xml:space="preserve">Hoàng Diệu Quỳnh </t>
  </si>
  <si>
    <t xml:space="preserve">Lê Xuân </t>
  </si>
  <si>
    <t>STT</t>
  </si>
  <si>
    <t xml:space="preserve">Trịnh Thị Hồng </t>
  </si>
  <si>
    <t xml:space="preserve">Lê Thị Quỳnh </t>
  </si>
  <si>
    <t xml:space="preserve">Lê Thị Trà </t>
  </si>
  <si>
    <t xml:space="preserve">Phạm Nguyễn Thanh </t>
  </si>
  <si>
    <t xml:space="preserve">Phan Thị Hoài </t>
  </si>
  <si>
    <t xml:space="preserve">Vũ Phúc </t>
  </si>
  <si>
    <t xml:space="preserve">Cao Lê Lâm </t>
  </si>
  <si>
    <t xml:space="preserve">Lê Việt </t>
  </si>
  <si>
    <t xml:space="preserve">Bùi Mạnh </t>
  </si>
  <si>
    <t xml:space="preserve">Hà Thị Linh </t>
  </si>
  <si>
    <t xml:space="preserve">Võ Đức </t>
  </si>
  <si>
    <t xml:space="preserve">Khổng Thị Ngọc </t>
  </si>
  <si>
    <t xml:space="preserve">Mai Thị Thanh </t>
  </si>
  <si>
    <t xml:space="preserve">Bùi Ngọc </t>
  </si>
  <si>
    <t xml:space="preserve">Cao Minh </t>
  </si>
  <si>
    <t xml:space="preserve">Hoàng Thị Thùy </t>
  </si>
  <si>
    <t xml:space="preserve">Trần Thúy </t>
  </si>
  <si>
    <t>Bá</t>
  </si>
  <si>
    <t xml:space="preserve">Đỗ Thị Kiều </t>
  </si>
  <si>
    <t xml:space="preserve">Vũ Tiến </t>
  </si>
  <si>
    <t xml:space="preserve">Ngô Duy </t>
  </si>
  <si>
    <t xml:space="preserve">Trương Hà </t>
  </si>
  <si>
    <t xml:space="preserve">Nguyễn Chi Ngọc </t>
  </si>
  <si>
    <t xml:space="preserve">Trần Quang </t>
  </si>
  <si>
    <t>Hội</t>
  </si>
  <si>
    <t xml:space="preserve">Bùi Thị Khánh </t>
  </si>
  <si>
    <t xml:space="preserve">Đinh Thị Phương </t>
  </si>
  <si>
    <t xml:space="preserve">Trần Thị Châu </t>
  </si>
  <si>
    <t xml:space="preserve">Đỗ Thanh </t>
  </si>
  <si>
    <t xml:space="preserve">Nguyễn Nhân </t>
  </si>
  <si>
    <t xml:space="preserve">Nguyễn Phương Thảo </t>
  </si>
  <si>
    <t xml:space="preserve">Tô Thị Thu </t>
  </si>
  <si>
    <t xml:space="preserve">Nguyễn Thị Quỳnh </t>
  </si>
  <si>
    <t xml:space="preserve">Nguyễn Thị Úy </t>
  </si>
  <si>
    <t xml:space="preserve">Ngô Thảo </t>
  </si>
  <si>
    <t xml:space="preserve">Phạm Thị Lương </t>
  </si>
  <si>
    <t xml:space="preserve">Mã Quang </t>
  </si>
  <si>
    <t>Cù Thị</t>
  </si>
  <si>
    <t>Bài đăng
 Nội san số…</t>
  </si>
  <si>
    <t>6/23' 2tg</t>
  </si>
  <si>
    <t>58/21.04</t>
  </si>
  <si>
    <t>5/23' 2tg</t>
  </si>
  <si>
    <t>59/21.12</t>
  </si>
  <si>
    <t>3/23' 2tg</t>
  </si>
  <si>
    <t>2/23' 3tg</t>
  </si>
  <si>
    <t>1/23' 2tg</t>
  </si>
  <si>
    <t xml:space="preserve">58/21.17           </t>
  </si>
  <si>
    <t>6/23' 3tg</t>
  </si>
  <si>
    <t>5/23' 3tg</t>
  </si>
  <si>
    <t>59/22.03 CLC</t>
  </si>
  <si>
    <t>4/23' 2tg</t>
  </si>
  <si>
    <t>59/21.10 CLC</t>
  </si>
  <si>
    <t>60/21.05 CLC</t>
  </si>
  <si>
    <t xml:space="preserve">Giản Thị Lê </t>
  </si>
  <si>
    <t xml:space="preserve">Trương Thị Hồng </t>
  </si>
  <si>
    <t xml:space="preserve">Nguyễn Thị Hoàng </t>
  </si>
  <si>
    <t xml:space="preserve">Lê Thanh Thanh </t>
  </si>
  <si>
    <t xml:space="preserve">Bạch Thanh </t>
  </si>
  <si>
    <t xml:space="preserve">Lê Thị linh </t>
  </si>
  <si>
    <t xml:space="preserve">Phùng Thị Thanh </t>
  </si>
  <si>
    <t xml:space="preserve">Nguyễn Hương Trà </t>
  </si>
  <si>
    <t xml:space="preserve">Trịnh Thị Khánh </t>
  </si>
  <si>
    <t xml:space="preserve">Bùi Ngân </t>
  </si>
  <si>
    <t xml:space="preserve">Đinh Việt </t>
  </si>
  <si>
    <t xml:space="preserve">Hoàng Kim </t>
  </si>
  <si>
    <t>Quy</t>
  </si>
  <si>
    <t xml:space="preserve">Trịnh Xuân </t>
  </si>
  <si>
    <t xml:space="preserve">Nguyễn Hạnh </t>
  </si>
  <si>
    <t xml:space="preserve">Thái Gia </t>
  </si>
  <si>
    <t xml:space="preserve">Trần Ngọc Việt </t>
  </si>
  <si>
    <t xml:space="preserve">Phan Trường </t>
  </si>
  <si>
    <t xml:space="preserve">Mai Quang </t>
  </si>
  <si>
    <t xml:space="preserve">Nguyễn Quốc </t>
  </si>
  <si>
    <t xml:space="preserve">Phan Hương </t>
  </si>
  <si>
    <t xml:space="preserve">Tạ Quỳnh </t>
  </si>
  <si>
    <t xml:space="preserve">Phan Thị Thu </t>
  </si>
  <si>
    <t xml:space="preserve">Bùi Hải </t>
  </si>
  <si>
    <t xml:space="preserve"> Trần Lưu Ngọc </t>
  </si>
  <si>
    <t xml:space="preserve">Đào Thị Thùy </t>
  </si>
  <si>
    <t>Huê</t>
  </si>
  <si>
    <t xml:space="preserve">Phí Thị Thuần </t>
  </si>
  <si>
    <t xml:space="preserve">Vũ An </t>
  </si>
  <si>
    <t xml:space="preserve">Nông Vũ Vân </t>
  </si>
  <si>
    <t xml:space="preserve">Dương Châu </t>
  </si>
  <si>
    <t xml:space="preserve">Trần Trúc </t>
  </si>
  <si>
    <t xml:space="preserve">Nguyễn Kiều </t>
  </si>
  <si>
    <t xml:space="preserve">Lưu Nhật </t>
  </si>
  <si>
    <t xml:space="preserve">Lê Quang </t>
  </si>
  <si>
    <t xml:space="preserve">Quách Thu </t>
  </si>
  <si>
    <t xml:space="preserve">Ngô Thị Hồng </t>
  </si>
  <si>
    <t xml:space="preserve">Phùng Thị </t>
  </si>
  <si>
    <t xml:space="preserve">Chu Thị Mai </t>
  </si>
  <si>
    <t xml:space="preserve">Dương Thị Khánh </t>
  </si>
  <si>
    <t xml:space="preserve">Cấn Thị </t>
  </si>
  <si>
    <t xml:space="preserve">Đào Thị Hằng </t>
  </si>
  <si>
    <t xml:space="preserve">Phan Phương </t>
  </si>
  <si>
    <t xml:space="preserve">Nguyễn Ngô Ý </t>
  </si>
  <si>
    <t xml:space="preserve">Trịnh Minh </t>
  </si>
  <si>
    <t xml:space="preserve">Cao Hà </t>
  </si>
  <si>
    <t xml:space="preserve">Hoàng Tuấn </t>
  </si>
  <si>
    <t xml:space="preserve">Nguyễn Phan Hải </t>
  </si>
  <si>
    <t xml:space="preserve">Nguyễn Thúy </t>
  </si>
  <si>
    <t xml:space="preserve">Đinh Xuân </t>
  </si>
  <si>
    <t xml:space="preserve">Đinh Ngọc </t>
  </si>
  <si>
    <t xml:space="preserve">Vũ Quang </t>
  </si>
  <si>
    <t xml:space="preserve">Nghiêm Thị Vân </t>
  </si>
  <si>
    <t xml:space="preserve">Đỗ Thị Thùy </t>
  </si>
  <si>
    <t xml:space="preserve">Lê Thị Thanh </t>
  </si>
  <si>
    <t xml:space="preserve">Nguyễn Ngọc Trà </t>
  </si>
  <si>
    <t xml:space="preserve">Cao Thanh </t>
  </si>
  <si>
    <t>Toàn</t>
  </si>
  <si>
    <t xml:space="preserve">Nguyễn Đông </t>
  </si>
  <si>
    <t>Lụa</t>
  </si>
  <si>
    <t xml:space="preserve">Phạm Thị Minh </t>
  </si>
  <si>
    <t xml:space="preserve">Hoàng Minh </t>
  </si>
  <si>
    <t xml:space="preserve">Ngô Thị </t>
  </si>
  <si>
    <t xml:space="preserve">Hà Mỹ </t>
  </si>
  <si>
    <t xml:space="preserve">Phạm Thị Hà </t>
  </si>
  <si>
    <t xml:space="preserve">Trương Thị Quỳnh </t>
  </si>
  <si>
    <t xml:space="preserve">Lê Đỗ Hoàng </t>
  </si>
  <si>
    <t xml:space="preserve">Trần Tuấn </t>
  </si>
  <si>
    <t xml:space="preserve">Trịnh Tú </t>
  </si>
  <si>
    <t xml:space="preserve">Đỗ Thị Minh </t>
  </si>
  <si>
    <t xml:space="preserve">Nguyễn Bá </t>
  </si>
  <si>
    <t>Đại</t>
  </si>
  <si>
    <t xml:space="preserve">Lê Thành </t>
  </si>
  <si>
    <t>Công</t>
  </si>
  <si>
    <t xml:space="preserve">Hà Phương </t>
  </si>
  <si>
    <t xml:space="preserve">Nguyễn Lê Phương </t>
  </si>
  <si>
    <t xml:space="preserve">Tống Ngọc </t>
  </si>
  <si>
    <t xml:space="preserve">Lê Trịnh Tường </t>
  </si>
  <si>
    <t xml:space="preserve">Lê Thị Vân </t>
  </si>
  <si>
    <t xml:space="preserve">Hoàng Thị Xuân </t>
  </si>
  <si>
    <t xml:space="preserve">Trịnh Thị Huyền </t>
  </si>
  <si>
    <t xml:space="preserve">Nguyễn Ngọc Quỳnh </t>
  </si>
  <si>
    <t xml:space="preserve">Lã Đinh Trung </t>
  </si>
  <si>
    <t>Trí</t>
  </si>
  <si>
    <t xml:space="preserve">Phùng Nguyên </t>
  </si>
  <si>
    <t xml:space="preserve">Bùi Thị Thanh </t>
  </si>
  <si>
    <t xml:space="preserve">Tạ Thanh </t>
  </si>
  <si>
    <t xml:space="preserve">Tạ Thị Hoài </t>
  </si>
  <si>
    <t xml:space="preserve">Hồ Khánh </t>
  </si>
  <si>
    <t xml:space="preserve">Lê Thị Hương </t>
  </si>
  <si>
    <t xml:space="preserve">Trịnh Hương </t>
  </si>
  <si>
    <t xml:space="preserve">Đặng Ngân </t>
  </si>
  <si>
    <t xml:space="preserve">Phạm Kiều </t>
  </si>
  <si>
    <t xml:space="preserve">Lê Hà </t>
  </si>
  <si>
    <t xml:space="preserve">Bùi Trà </t>
  </si>
  <si>
    <t xml:space="preserve">Hoàng Bích </t>
  </si>
  <si>
    <t xml:space="preserve">Vũ Cẩm </t>
  </si>
  <si>
    <t xml:space="preserve">Mai Ngọc </t>
  </si>
  <si>
    <t xml:space="preserve">Lê Doãn Minh </t>
  </si>
  <si>
    <t>Nhất</t>
  </si>
  <si>
    <t>Thuỳ</t>
  </si>
  <si>
    <t xml:space="preserve">Phan Thị Khánh </t>
  </si>
  <si>
    <t xml:space="preserve">Nguyễn Lê Hải </t>
  </si>
  <si>
    <t xml:space="preserve">Lê Hồng </t>
  </si>
  <si>
    <t xml:space="preserve">Đoàn Trần </t>
  </si>
  <si>
    <t xml:space="preserve">Lương Lan </t>
  </si>
  <si>
    <t>Phú</t>
  </si>
  <si>
    <t xml:space="preserve">Hoàng Hà </t>
  </si>
  <si>
    <t xml:space="preserve">Nguyễn Hoàng Tường </t>
  </si>
  <si>
    <t xml:space="preserve">Đỗ Như </t>
  </si>
  <si>
    <t>Khiêm</t>
  </si>
  <si>
    <t xml:space="preserve">Hà Trường </t>
  </si>
  <si>
    <t xml:space="preserve">Từ Ngọc </t>
  </si>
  <si>
    <t xml:space="preserve">Đặng Trần </t>
  </si>
  <si>
    <t xml:space="preserve">Lương Phương </t>
  </si>
  <si>
    <t xml:space="preserve">Vũ Thảo </t>
  </si>
  <si>
    <t>Luyên</t>
  </si>
  <si>
    <t xml:space="preserve">Phạm Hà Thái </t>
  </si>
  <si>
    <t xml:space="preserve">Hoàng Thị Tuyết </t>
  </si>
  <si>
    <t xml:space="preserve">Phan Đình </t>
  </si>
  <si>
    <t xml:space="preserve">Nguyễn Bạch </t>
  </si>
  <si>
    <t xml:space="preserve">Dương Việt </t>
  </si>
  <si>
    <t xml:space="preserve">Tống Thị Ngọc </t>
  </si>
  <si>
    <t xml:space="preserve">Đào Huyền </t>
  </si>
  <si>
    <t>Đỗ Thi</t>
  </si>
  <si>
    <t>12/22'  2tg</t>
  </si>
  <si>
    <t>10/22' 2tg</t>
  </si>
  <si>
    <t>59/21.03CLC</t>
  </si>
  <si>
    <t>59/22.03</t>
  </si>
  <si>
    <t>58/21.15</t>
  </si>
  <si>
    <t>59/21.11</t>
  </si>
  <si>
    <t>58/21.03</t>
  </si>
  <si>
    <t>58/21.14</t>
  </si>
  <si>
    <t>59/22.05</t>
  </si>
  <si>
    <t>59/21.02</t>
  </si>
  <si>
    <t>59/21.01</t>
  </si>
  <si>
    <t>59/51.06</t>
  </si>
  <si>
    <t>59/21.03</t>
  </si>
  <si>
    <t>58/21.11</t>
  </si>
  <si>
    <t>59/21.09</t>
  </si>
  <si>
    <t>60/20.05</t>
  </si>
  <si>
    <t>58/21.16</t>
  </si>
  <si>
    <t>59/21.04</t>
  </si>
  <si>
    <t>58/22.01</t>
  </si>
  <si>
    <t>59/21.06</t>
  </si>
  <si>
    <t>Khoa Thuế và Hải quan</t>
  </si>
  <si>
    <t>Khoa Kế toán</t>
  </si>
  <si>
    <t xml:space="preserve">Họ và </t>
  </si>
  <si>
    <t>11/22' 2tg</t>
  </si>
  <si>
    <t>Đoàn Thị Thanh</t>
  </si>
  <si>
    <t>Ngô Thảo</t>
  </si>
  <si>
    <t>9/22 2tg</t>
  </si>
  <si>
    <t>HT5/23 3tg, HT ĐTN 05/23 3tg</t>
  </si>
  <si>
    <t>Khoa 23 ba, ĐTSV 11/22 TS. Lý Lan
 Yên 4sv</t>
  </si>
  <si>
    <t>HT 01/23 5tg, HT 05/23 2tg</t>
  </si>
  <si>
    <t>HT 05/23 2tg, HT 05/23 2tg</t>
  </si>
  <si>
    <t>HT 01/23 1tg, HT 05/23 1tg</t>
  </si>
  <si>
    <t xml:space="preserve"> </t>
  </si>
  <si>
    <t>ĐTGV PGS. Nguyễn Văn
 Dần 10/22 3 sv, ĐTGV 10/22 Ths. Trần 
Thi Hiên 3sv</t>
  </si>
  <si>
    <t>HT 05/23 2tg, HT 05/23 2tg, HT 01/23 2tg</t>
  </si>
  <si>
    <t>HT ĐTN 05/23 2tg, HT 05/23 2tg</t>
  </si>
  <si>
    <t>HT 05/23 1tg, HT 01/23 1tg</t>
  </si>
  <si>
    <t>HT 01/23 2tg, HT 05/23 4tg</t>
  </si>
  <si>
    <t>HT 03/23 1tg, HT 03/23 1tg</t>
  </si>
  <si>
    <t>HT 01/23 2tg, HT 05/23 1tg</t>
  </si>
  <si>
    <t>HT 05/23 2tg, HT 05/23 3tg</t>
  </si>
  <si>
    <t>HT 05/23 3tg, HT 05/23 3tg</t>
  </si>
  <si>
    <t>HT 05/23 1tg, HT ĐTN 05/23 5tg</t>
  </si>
  <si>
    <t>HT 05/23 3tg, HT ĐTN 05/23 2tg</t>
  </si>
  <si>
    <t>HT ĐTN 05/23 1tg, HT 05/23 3tg, HT 05/23 3tg</t>
  </si>
  <si>
    <t>HT 01/23 3tg, HT 05/23 3tg</t>
  </si>
  <si>
    <t>HT 05/23 1tg, HT ĐTN 05/23 2tg</t>
  </si>
  <si>
    <t xml:space="preserve">HT ĐTN 05/23 4tg, HT 05/23 1tg, HT 05/23 2tg </t>
  </si>
  <si>
    <t>HT ĐTN 05/23 2tg, HT 01/23 5tg</t>
  </si>
  <si>
    <t>HT 01/23 2tg, HT 01/23 3tg, HT 05/23 2tg, HT 05/23 3tg</t>
  </si>
  <si>
    <t>HT 05/23 2tg, HT 01/23 4tg</t>
  </si>
  <si>
    <t>Khoa BĐHCLC 5tg ba, Khoa 23 5tg ba</t>
  </si>
  <si>
    <t>Khoa 23 3tg nhất, Khoa 23 5tg ba</t>
  </si>
  <si>
    <t>HT 01/23 1tg, HT 01/23 1tg</t>
  </si>
  <si>
    <t>HT ĐTN 05/23 1tg, HT ĐTN 05/23 3tg</t>
  </si>
  <si>
    <t>HT 05/23 2tg, HT 05/23 1tg</t>
  </si>
  <si>
    <t>HT 05/23 3tg, HT 01/23 2tg</t>
  </si>
  <si>
    <t>Hv 23 4tg, Khoa 23 4tg ba, Khoa 23 2tg ba</t>
  </si>
  <si>
    <t>HT 05/23 1tg, HT 05/23 2tg</t>
  </si>
  <si>
    <t>HT 05/23 2tg, HT ĐTN 05/23 2tg</t>
  </si>
  <si>
    <t>fes thuế 5/23, HT 05/23 3tg</t>
  </si>
  <si>
    <t>HT 05/23 4tg, HT 05/23 3tg</t>
  </si>
  <si>
    <t>HT 01/23 5tg, HT 05/23 4tg</t>
  </si>
  <si>
    <t>HT ĐTN 05/23 4tg, HT 05/23 2tg</t>
  </si>
  <si>
    <t>HT 05/23 4tg, HT 05/23 3tg, HT 05/23 3tg</t>
  </si>
  <si>
    <t>HT 05/23 1tg, HT 05/23 2tg, HT 05/23 2tg</t>
  </si>
  <si>
    <t>HT 01/23 3tg, HT 01/23 2tg, HT 05/23 2tg, HT ĐTN 05/23 2tg, HT ĐTN 05/23 2tg</t>
  </si>
  <si>
    <t>4/23', 2/23'</t>
  </si>
  <si>
    <t>HT 01/23 3tg, HT 01/23 2tg</t>
  </si>
  <si>
    <t>Hv 23 4tg, Hv 23 4tg</t>
  </si>
  <si>
    <t>HT 05/23 4tg, HT 05/23 2tg</t>
  </si>
  <si>
    <t>Khoa 23 3tg kk, Khoa 23 2tg đạt</t>
  </si>
  <si>
    <t>HT 05/23 1tg, HT 05/23 3tg</t>
  </si>
  <si>
    <t>9/22' 2tg, 10/22' 2tg</t>
  </si>
  <si>
    <t>12/22', 6/23'</t>
  </si>
  <si>
    <t>Khoa 23 5tg ba, Khoa BĐHCLC 5tg ba</t>
  </si>
  <si>
    <t>Khoa 23 2 tg nhì, HV 23 3tg</t>
  </si>
  <si>
    <t>HT 05/23 2tg, HT 05/23 2tg, HT 05/23 3tg</t>
  </si>
  <si>
    <t>HT 01/23 1tg, HT 01/23 2tg, HT 05/23 3tg, HT 05/23 3tg, HT 05/23 1tg</t>
  </si>
  <si>
    <t>HT 11/22 2tg, HT 11/22 3tg, HT 11/22 2tg</t>
  </si>
  <si>
    <t>HT 11/22 3tg, HT 11/22 3tg</t>
  </si>
  <si>
    <t>HT 11/22 7tg, HT 05/23 2tg</t>
  </si>
  <si>
    <t>HT 11/22 7tg, HT 11/22 3tg</t>
  </si>
  <si>
    <t>Logistic VN 11/22, HT 11/22 7tg, HT 11/22 3tg</t>
  </si>
  <si>
    <t>HT 11/22 1tg, HT 11/22 1tg</t>
  </si>
  <si>
    <t>HT ĐTN 05/23 1tg, HT 05/23 2tg</t>
  </si>
  <si>
    <t>HT5/23 3tg
HT ĐTN 05/23 3tg</t>
  </si>
  <si>
    <t>fes thuế 5/23
HT ĐTN 05/23 2tg</t>
  </si>
  <si>
    <t>HT NN 05/23 1tg</t>
  </si>
  <si>
    <t>fes thuế 5/23
HT 11/22 2tg, fes thuế 5/23</t>
  </si>
  <si>
    <t>Khoa 23 5tg ba
ĐTGV Ths. Bùi Hà Hạnh Quyên 12/22 3tg</t>
  </si>
  <si>
    <t>Tống Thị Thu</t>
  </si>
  <si>
    <t>59/21.05CLC</t>
  </si>
  <si>
    <t>59/21.07CLC</t>
  </si>
  <si>
    <t>59/21.01CLC</t>
  </si>
  <si>
    <t>60/22.03CLC</t>
  </si>
  <si>
    <t>59/22.03CLC</t>
  </si>
  <si>
    <t>60/22.04CLC</t>
  </si>
  <si>
    <t>59/22.05CLC</t>
  </si>
  <si>
    <t>60/21.02CLC</t>
  </si>
  <si>
    <t>59/22.09CLC</t>
  </si>
  <si>
    <t>59/22.02CLC</t>
  </si>
  <si>
    <t>59/21.08CLC</t>
  </si>
  <si>
    <t>59/22.04CLC</t>
  </si>
  <si>
    <t>59/21.10CLC</t>
  </si>
  <si>
    <t>59/21.09CLC</t>
  </si>
  <si>
    <t>58/21.01CLC</t>
  </si>
  <si>
    <t>58/11.1</t>
  </si>
  <si>
    <t>59/63.02</t>
  </si>
  <si>
    <t>60/20.17</t>
  </si>
  <si>
    <t>59/21.06CLC</t>
  </si>
  <si>
    <t>59/21.02CLC</t>
  </si>
  <si>
    <t>59/21.04CLC</t>
  </si>
  <si>
    <t>59/23.01</t>
  </si>
  <si>
    <t>60/11.10CLC</t>
  </si>
  <si>
    <t>60/20.13</t>
  </si>
  <si>
    <t>58/21.09</t>
  </si>
  <si>
    <t>59/22.10CLC</t>
  </si>
  <si>
    <t>59/21.13</t>
  </si>
  <si>
    <t>59/09.03</t>
  </si>
  <si>
    <t>59/21.14</t>
  </si>
  <si>
    <t>60/11.03CLC</t>
  </si>
  <si>
    <t>59/22.01CLC</t>
  </si>
  <si>
    <t>60/21.07CLC</t>
  </si>
  <si>
    <t>60/21.04CLC</t>
  </si>
  <si>
    <t>59/21.05</t>
  </si>
  <si>
    <t>59/11.02CLC</t>
  </si>
  <si>
    <t>59/21.08</t>
  </si>
  <si>
    <t>60/21.10CLC</t>
  </si>
  <si>
    <t>60/22.01CLC</t>
  </si>
  <si>
    <t>59/22.07CLC</t>
  </si>
  <si>
    <t>59/11.05</t>
  </si>
  <si>
    <t>60/21.01CLC</t>
  </si>
  <si>
    <t>60/21.03CLC</t>
  </si>
  <si>
    <t>59/22.08CLC</t>
  </si>
  <si>
    <t>59/09.02CLC</t>
  </si>
  <si>
    <t>59/09.04CLC</t>
  </si>
  <si>
    <t>59/22.06CL</t>
  </si>
  <si>
    <t>Nguyễn Diệu</t>
  </si>
  <si>
    <t>Nguyễn Ngọc</t>
  </si>
  <si>
    <t>Khoa 23 5tg ba
Khoa BĐHCLC 23 5tg ba</t>
  </si>
  <si>
    <t>Khoa BĐHCLC  23 4tg ba</t>
  </si>
  <si>
    <t>Khoa BĐHCLC 23 4tg ba</t>
  </si>
  <si>
    <t>HT 01/23 1tg
HT 05/23 1tg</t>
  </si>
  <si>
    <t>ĐTGV TS. Bùi Thị Thu 
Hương 6tg
Hv 23 3tg</t>
  </si>
  <si>
    <t xml:space="preserve">HT 01/23 2tg 4b, 
HT 01/23 3tg </t>
  </si>
  <si>
    <t>Khoa Quản trị Kinh doanh</t>
  </si>
  <si>
    <t>tên</t>
  </si>
  <si>
    <t>60/30.01</t>
  </si>
  <si>
    <t>59/32.04</t>
  </si>
  <si>
    <t>59/32.01</t>
  </si>
  <si>
    <t>59/31.04</t>
  </si>
  <si>
    <t xml:space="preserve">Lê Trần Phương </t>
  </si>
  <si>
    <t>59/31.02</t>
  </si>
  <si>
    <t xml:space="preserve">Ngô Phương </t>
  </si>
  <si>
    <t>59/30.04</t>
  </si>
  <si>
    <t>58/31.03</t>
  </si>
  <si>
    <t>59/30.01</t>
  </si>
  <si>
    <t xml:space="preserve">Phạm Lại Việt </t>
  </si>
  <si>
    <t>59/31.01</t>
  </si>
  <si>
    <t xml:space="preserve">Phùng Ngọc </t>
  </si>
  <si>
    <t xml:space="preserve">Phạm Công </t>
  </si>
  <si>
    <t>Bằng</t>
  </si>
  <si>
    <t>59/32.02</t>
  </si>
  <si>
    <t>HT 05/23 1tg
HT ĐTN 05/23 1tg</t>
  </si>
  <si>
    <t>60/30.02</t>
  </si>
  <si>
    <t>Khoa 23 2tg nhì</t>
  </si>
  <si>
    <t>Châm</t>
  </si>
  <si>
    <t>58/32.02</t>
  </si>
  <si>
    <t xml:space="preserve">Vi Ngọc Quỳnh </t>
  </si>
  <si>
    <t>59/32.03</t>
  </si>
  <si>
    <t xml:space="preserve">Đỗ Hà </t>
  </si>
  <si>
    <t xml:space="preserve">Nguyễn Gia </t>
  </si>
  <si>
    <t>58/31.01</t>
  </si>
  <si>
    <t xml:space="preserve">Hy Hồng </t>
  </si>
  <si>
    <t xml:space="preserve">Nguyễn Đăng </t>
  </si>
  <si>
    <t>60/30.08</t>
  </si>
  <si>
    <t xml:space="preserve">Nguyễn Thị Trà </t>
  </si>
  <si>
    <t>trong qĐ giao và QĐ chỉnh sửa chỉ có tên 2 bạn này nhưng trong bảng tổng hợp khoa đưa lên lại có 4 bạn</t>
  </si>
  <si>
    <t>58/32.03</t>
  </si>
  <si>
    <t xml:space="preserve">Nông Bích </t>
  </si>
  <si>
    <t>58/31.02</t>
  </si>
  <si>
    <t xml:space="preserve">Đàm Thị </t>
  </si>
  <si>
    <t>60/30.03</t>
  </si>
  <si>
    <t xml:space="preserve">Vũ Thị Thúy </t>
  </si>
  <si>
    <t xml:space="preserve">Nguyễn Thị Diệu </t>
  </si>
  <si>
    <t xml:space="preserve">Hoàng Xuân </t>
  </si>
  <si>
    <t xml:space="preserve">Đinh Minh </t>
  </si>
  <si>
    <t>58/31.04</t>
  </si>
  <si>
    <t>60/30.05</t>
  </si>
  <si>
    <t>Đặng Huy</t>
  </si>
  <si>
    <t xml:space="preserve">Đinh Tuyên </t>
  </si>
  <si>
    <t xml:space="preserve">Vương Toàn Lê </t>
  </si>
  <si>
    <t>Khoa 23 2tg nhất</t>
  </si>
  <si>
    <t xml:space="preserve">Thái Thị </t>
  </si>
  <si>
    <t xml:space="preserve">Trịnh Thu </t>
  </si>
  <si>
    <t xml:space="preserve">Trần Công Duy </t>
  </si>
  <si>
    <t xml:space="preserve">Đỗ Viết Duy </t>
  </si>
  <si>
    <t xml:space="preserve">Nguyễn Thị Mỹ </t>
  </si>
  <si>
    <t xml:space="preserve">Hồ Nhất </t>
  </si>
  <si>
    <t xml:space="preserve">Lê Thuỳ </t>
  </si>
  <si>
    <t xml:space="preserve">Ngô Ngọc Khánh </t>
  </si>
  <si>
    <t xml:space="preserve">Trần Kim Thảo </t>
  </si>
  <si>
    <t xml:space="preserve">Phùng Đình </t>
  </si>
  <si>
    <t xml:space="preserve">Bùi Quang </t>
  </si>
  <si>
    <t xml:space="preserve">Đào Nhật </t>
  </si>
  <si>
    <t xml:space="preserve">Hoàng Bình </t>
  </si>
  <si>
    <t xml:space="preserve">Ngô Thanh Đức </t>
  </si>
  <si>
    <t>ĐTGV TS. Đoàn Thị Hải Yến 12/22 3 sv
ĐTGV TS. Phạm Quỳnh Mai
 12/22 2sv</t>
  </si>
  <si>
    <t xml:space="preserve">Lê Kim </t>
  </si>
  <si>
    <t>Nhẫn</t>
  </si>
  <si>
    <t xml:space="preserve">Lương Thị Kiều </t>
  </si>
  <si>
    <t>60/30.04</t>
  </si>
  <si>
    <t>HT 05/23 1tg
HT 05/23 1tg</t>
  </si>
  <si>
    <t>Phúc</t>
  </si>
  <si>
    <t xml:space="preserve">Vũ Thị Hà </t>
  </si>
  <si>
    <t xml:space="preserve">Đinh Nguyễn Ngọc </t>
  </si>
  <si>
    <t xml:space="preserve">Vũ Như </t>
  </si>
  <si>
    <t xml:space="preserve">Đoàn Thị Thanh </t>
  </si>
  <si>
    <t xml:space="preserve">Đặng Ngọc Phương </t>
  </si>
  <si>
    <t xml:space="preserve">Nguyễn Đắc </t>
  </si>
  <si>
    <t xml:space="preserve">Nguyễn Thị Hoài </t>
  </si>
  <si>
    <t xml:space="preserve">Hoàng An </t>
  </si>
  <si>
    <t xml:space="preserve">Trần Thủy </t>
  </si>
  <si>
    <t xml:space="preserve">Lưu Thị Thanh </t>
  </si>
  <si>
    <t xml:space="preserve">Ngô Thị Mai </t>
  </si>
  <si>
    <t>59/30.03</t>
  </si>
  <si>
    <t xml:space="preserve">Tạ Thùy </t>
  </si>
  <si>
    <t xml:space="preserve">Đinh Thị Cẩm </t>
  </si>
  <si>
    <t xml:space="preserve">Hoàng </t>
  </si>
  <si>
    <t>Khoa Tài chính Doanh nghiệp</t>
  </si>
  <si>
    <t>Họ  và</t>
  </si>
  <si>
    <t>Công trình dự thi</t>
  </si>
  <si>
    <t>58/11.01</t>
  </si>
  <si>
    <t>HT 02/23 1tg</t>
  </si>
  <si>
    <t>59/11.01CLC</t>
  </si>
  <si>
    <t>HT 02/23 4tg</t>
  </si>
  <si>
    <t>59/11.08CLC</t>
  </si>
  <si>
    <t xml:space="preserve">Nguyễn Trọng </t>
  </si>
  <si>
    <t xml:space="preserve">Quách Nhật </t>
  </si>
  <si>
    <t>58/11.07CLC</t>
  </si>
  <si>
    <t xml:space="preserve">Trần Hòa </t>
  </si>
  <si>
    <t>59/09.03CLC</t>
  </si>
  <si>
    <t>HV 23 5 tg</t>
  </si>
  <si>
    <t>Bùi Nguyệt Phương</t>
  </si>
  <si>
    <t>59/11.04CLC</t>
  </si>
  <si>
    <t xml:space="preserve">Cao Thu Nguyên </t>
  </si>
  <si>
    <t>58/11.08CLC</t>
  </si>
  <si>
    <t>HT 02/23 5tg</t>
  </si>
  <si>
    <t>Đàm Kỳ</t>
  </si>
  <si>
    <t>58/11.01 CLC</t>
  </si>
  <si>
    <t>Khoa 23 4tg kk
ĐTGV Ths. Nguyễn Thành Đạt 12/22 3sv</t>
  </si>
  <si>
    <t xml:space="preserve">Đặng Phương </t>
  </si>
  <si>
    <t>HV 23 5tg</t>
  </si>
  <si>
    <t>58/09.01CLC</t>
  </si>
  <si>
    <t xml:space="preserve">Đinh Thu Thảo </t>
  </si>
  <si>
    <t xml:space="preserve">Đỗ Châu </t>
  </si>
  <si>
    <t xml:space="preserve">Đỗ Quỳnh </t>
  </si>
  <si>
    <t>60/11.04CLC</t>
  </si>
  <si>
    <t xml:space="preserve">Đỗ Thị Vân </t>
  </si>
  <si>
    <t>58/11.07</t>
  </si>
  <si>
    <t xml:space="preserve">Đỗ Trần Quỳnh </t>
  </si>
  <si>
    <t xml:space="preserve">Hoàng Thị Hồng </t>
  </si>
  <si>
    <t xml:space="preserve">Khuất Quỳnh </t>
  </si>
  <si>
    <t xml:space="preserve">Lê Đinh Hải </t>
  </si>
  <si>
    <t>58/11.02.CLC</t>
  </si>
  <si>
    <t>58/11.01CLC</t>
  </si>
  <si>
    <t>HT 02/23 3tg
HT 02/23 4tg</t>
  </si>
  <si>
    <t xml:space="preserve">Lê Thị Lan </t>
  </si>
  <si>
    <t>59/11.01</t>
  </si>
  <si>
    <t>59/11.03CLC</t>
  </si>
  <si>
    <t>HT 02/23 3tg</t>
  </si>
  <si>
    <t>Nguyễn Hoàng Thục Anh</t>
  </si>
  <si>
    <t>HT ngoại ngữ 5/23 3tg</t>
  </si>
  <si>
    <t xml:space="preserve">Nguyễn Huy Quốc </t>
  </si>
  <si>
    <t>58/11.05CLC</t>
  </si>
  <si>
    <t xml:space="preserve">Nguyễn Lâm </t>
  </si>
  <si>
    <t>60/11.01CLC</t>
  </si>
  <si>
    <t>59/11.06</t>
  </si>
  <si>
    <t>60/11.02CLC</t>
  </si>
  <si>
    <t>59/10.18</t>
  </si>
  <si>
    <t>Nguyễn Quỳnh Anh</t>
  </si>
  <si>
    <t>ĐTGV 11/22 TS. Võ Thị 
Vân Khánh 2sv</t>
  </si>
  <si>
    <t>59/16.01</t>
  </si>
  <si>
    <t xml:space="preserve">Nguyễn Thị Hiền </t>
  </si>
  <si>
    <t>Khoa 23 4tg ba
Khoa QTKD 23 2tg kk</t>
  </si>
  <si>
    <t xml:space="preserve">Nguyễn Thị Nhật </t>
  </si>
  <si>
    <t xml:space="preserve">Nguyễn Thị Tú </t>
  </si>
  <si>
    <t xml:space="preserve">Nguyễn Thị vân </t>
  </si>
  <si>
    <t>57/22.05</t>
  </si>
  <si>
    <t xml:space="preserve">Nguyễn Thiên Phúc </t>
  </si>
  <si>
    <t>HT 05/23 5tg
HT 02/23 4tg</t>
  </si>
  <si>
    <t>58/11.02</t>
  </si>
  <si>
    <t>Nguyễn Vũ Châu</t>
  </si>
  <si>
    <t>HT Ngoại Ngữ 5/23 2tg</t>
  </si>
  <si>
    <t>59/11.03</t>
  </si>
  <si>
    <t>HT 05/23 5tg
HT 05/23 2tg</t>
  </si>
  <si>
    <t>60/09.04CLC</t>
  </si>
  <si>
    <t xml:space="preserve">Phạm Mai Hải </t>
  </si>
  <si>
    <t>60/11.06CLC</t>
  </si>
  <si>
    <t xml:space="preserve">Phạm Nguyễn Phương </t>
  </si>
  <si>
    <t>58/11.02CLC</t>
  </si>
  <si>
    <t>59/11.09CLC</t>
  </si>
  <si>
    <t xml:space="preserve">Phạm Quỳnh </t>
  </si>
  <si>
    <t xml:space="preserve">Phạm Thị Ngọc </t>
  </si>
  <si>
    <t>58/11.06CLC</t>
  </si>
  <si>
    <t xml:space="preserve">Phan Cẩm </t>
  </si>
  <si>
    <t>58/11.09</t>
  </si>
  <si>
    <t xml:space="preserve">Tạ Phương </t>
  </si>
  <si>
    <t>58/11.04CLC</t>
  </si>
  <si>
    <t xml:space="preserve">Thân Nguyễn Vân </t>
  </si>
  <si>
    <t xml:space="preserve">Trần Hoài </t>
  </si>
  <si>
    <t>60/11.09CLC</t>
  </si>
  <si>
    <t>Cuộc thi thẩm định giá
 &amp;KDBDS 2023</t>
  </si>
  <si>
    <t>có dơn</t>
  </si>
  <si>
    <t xml:space="preserve">Trần Thị Hoài </t>
  </si>
  <si>
    <t>58/09.03</t>
  </si>
  <si>
    <t xml:space="preserve">Trịnh Phi Hoàng </t>
  </si>
  <si>
    <t>Khoa BĐHCLC 5tg kk</t>
  </si>
  <si>
    <t xml:space="preserve">Trịnh Thị Lan </t>
  </si>
  <si>
    <t xml:space="preserve">58/22.03CLC   </t>
  </si>
  <si>
    <t>HT 02/23 5tg
HT 02/23 5tg</t>
  </si>
  <si>
    <t>Vũ Trâm Anh</t>
  </si>
  <si>
    <t>59/16.02</t>
  </si>
  <si>
    <t>58/11.10</t>
  </si>
  <si>
    <t xml:space="preserve">Đào Minh </t>
  </si>
  <si>
    <t>12/22'
1/23' 3tg</t>
  </si>
  <si>
    <t>59/11.07CLC</t>
  </si>
  <si>
    <t>HT ĐTN 05/23 1tg
HT 05/23 4tg
HT 05/23 5tg</t>
  </si>
  <si>
    <t xml:space="preserve">Phạm Thị Xuân </t>
  </si>
  <si>
    <t>58/11.03</t>
  </si>
  <si>
    <t xml:space="preserve">Cao Việt </t>
  </si>
  <si>
    <t>Bắc</t>
  </si>
  <si>
    <t xml:space="preserve">Nguyễn Tùng </t>
  </si>
  <si>
    <t>58/11.04</t>
  </si>
  <si>
    <t xml:space="preserve">Nguyễn Lê Thanh </t>
  </si>
  <si>
    <t xml:space="preserve">Trịnh Bá </t>
  </si>
  <si>
    <t>60/10.18</t>
  </si>
  <si>
    <t xml:space="preserve">Hà Bảo </t>
  </si>
  <si>
    <t>59/11.11CLC</t>
  </si>
  <si>
    <t xml:space="preserve">Nguyễn Hữu Hải </t>
  </si>
  <si>
    <t xml:space="preserve">Nguyễn Ngọc Khánh </t>
  </si>
  <si>
    <t xml:space="preserve">Bùi Linh </t>
  </si>
  <si>
    <t>HT 05/23 5tg
HT 05/23 1tg</t>
  </si>
  <si>
    <t xml:space="preserve">Đỗ Bảo </t>
  </si>
  <si>
    <t>59/09.02</t>
  </si>
  <si>
    <t xml:space="preserve">Hà Vân </t>
  </si>
  <si>
    <t>1/23' 3tg</t>
  </si>
  <si>
    <t xml:space="preserve">Lê Sao </t>
  </si>
  <si>
    <t xml:space="preserve">59/11.06CLC   </t>
  </si>
  <si>
    <t>Khoa 23 5tg nhất</t>
  </si>
  <si>
    <t>ĐTGV PGS. Vũ Thị Vinh 11/22 5sv</t>
  </si>
  <si>
    <t xml:space="preserve">Nguyễn Ngọc Linh </t>
  </si>
  <si>
    <t>59/11.05CLC</t>
  </si>
  <si>
    <t>2/23' 2tg</t>
  </si>
  <si>
    <t xml:space="preserve">Phạm Linh </t>
  </si>
  <si>
    <t>59/11.06CLC</t>
  </si>
  <si>
    <t xml:space="preserve">Phan Linh </t>
  </si>
  <si>
    <t xml:space="preserve">Trịnh Hoàng Phương </t>
  </si>
  <si>
    <t xml:space="preserve">Triệu Thanh </t>
  </si>
  <si>
    <t xml:space="preserve">Lê Huyền </t>
  </si>
  <si>
    <t>Cơ</t>
  </si>
  <si>
    <t>HT 05/23 2tg
HT 05/23 2tg
HT ĐTN 05/23 5tg</t>
  </si>
  <si>
    <t xml:space="preserve">Nghiêm Xuân </t>
  </si>
  <si>
    <t>58/09.02CLC</t>
  </si>
  <si>
    <t xml:space="preserve">Nguyễn Phú </t>
  </si>
  <si>
    <t xml:space="preserve">Đỗ Thị Khải </t>
  </si>
  <si>
    <t>Đam</t>
  </si>
  <si>
    <t xml:space="preserve">Trần Thế </t>
  </si>
  <si>
    <t>Dân</t>
  </si>
  <si>
    <t xml:space="preserve">Vũ Thùy Linh </t>
  </si>
  <si>
    <t>Đan</t>
  </si>
  <si>
    <t xml:space="preserve">Hà Tiến </t>
  </si>
  <si>
    <t xml:space="preserve">Nguyễn Bùi </t>
  </si>
  <si>
    <t>Diện</t>
  </si>
  <si>
    <t>57/11.05CLC</t>
  </si>
  <si>
    <t>Dịu</t>
  </si>
  <si>
    <t>59/09.01CLC</t>
  </si>
  <si>
    <t xml:space="preserve">Đinh Nguyễn Minh </t>
  </si>
  <si>
    <t xml:space="preserve">58/09.02 </t>
  </si>
  <si>
    <t xml:space="preserve">Đoàn Tô </t>
  </si>
  <si>
    <t xml:space="preserve">Lại Thế </t>
  </si>
  <si>
    <t xml:space="preserve">Lê Trung </t>
  </si>
  <si>
    <t xml:space="preserve">Bùi Thanh </t>
  </si>
  <si>
    <t>Hoàng Thùy</t>
  </si>
  <si>
    <t xml:space="preserve">Trịnh Thị Phương </t>
  </si>
  <si>
    <t xml:space="preserve">Bùi Tiến </t>
  </si>
  <si>
    <t>59.09.01CLC</t>
  </si>
  <si>
    <t xml:space="preserve">Đàm Anh </t>
  </si>
  <si>
    <t xml:space="preserve">Đinh Hoàng Mạnh </t>
  </si>
  <si>
    <t>Hoàng Phúc</t>
  </si>
  <si>
    <t>59/11.09 CLC</t>
  </si>
  <si>
    <t xml:space="preserve">Mai Tiến </t>
  </si>
  <si>
    <t>HT 05/23 1tg
HT 02/23 5tg
fes thuế 5/23</t>
  </si>
  <si>
    <t xml:space="preserve">Trần Nghĩa </t>
  </si>
  <si>
    <t xml:space="preserve">Đinh Thanh </t>
  </si>
  <si>
    <t xml:space="preserve">Đỗ Tiến </t>
  </si>
  <si>
    <t xml:space="preserve">Lê Đại </t>
  </si>
  <si>
    <t xml:space="preserve">Lê Thị Bạch </t>
  </si>
  <si>
    <t xml:space="preserve">Nguyễn Bùi Thuỳ </t>
  </si>
  <si>
    <t>59/11.12CLC</t>
  </si>
  <si>
    <t xml:space="preserve">Phạm Ánh </t>
  </si>
  <si>
    <t xml:space="preserve">Trần Ánh </t>
  </si>
  <si>
    <t xml:space="preserve">Trịnh Thùy </t>
  </si>
  <si>
    <t xml:space="preserve">Võ Thị Thuỳ </t>
  </si>
  <si>
    <t xml:space="preserve">Hà Hải </t>
  </si>
  <si>
    <t>Đường</t>
  </si>
  <si>
    <t xml:space="preserve">Vũ Đức </t>
  </si>
  <si>
    <t xml:space="preserve">Lê Thị Kỳ </t>
  </si>
  <si>
    <t xml:space="preserve">Lương Mỹ </t>
  </si>
  <si>
    <t>HT 02/23 4tg
Cuộc thi thẩm định giá
 &amp;KDBDS 2023</t>
  </si>
  <si>
    <t>58/11.06.CLC</t>
  </si>
  <si>
    <t>60/09.02CLC</t>
  </si>
  <si>
    <t xml:space="preserve">Kim Ngân </t>
  </si>
  <si>
    <t>58/11.03.CLC</t>
  </si>
  <si>
    <t xml:space="preserve">Ngô Thị Hương </t>
  </si>
  <si>
    <t>57/16.01</t>
  </si>
  <si>
    <t xml:space="preserve">Nguyễn Ngân </t>
  </si>
  <si>
    <t>57.11.02CLC</t>
  </si>
  <si>
    <t>Nguyễn Vương Minh</t>
  </si>
  <si>
    <t xml:space="preserve">Trần Nguyễn Trường </t>
  </si>
  <si>
    <t xml:space="preserve">Hoàng Quỳnh </t>
  </si>
  <si>
    <t>Giao</t>
  </si>
  <si>
    <t xml:space="preserve">Doãn Hải </t>
  </si>
  <si>
    <t xml:space="preserve">Giang Vân </t>
  </si>
  <si>
    <t xml:space="preserve">58/16.02 </t>
  </si>
  <si>
    <t xml:space="preserve">Lương Thị Thu </t>
  </si>
  <si>
    <t>HV 23 4tg
ĐTGV Ths. Nguyễn Thành Đạt 12/22 3sv</t>
  </si>
  <si>
    <t>59/09.02 CLC</t>
  </si>
  <si>
    <t xml:space="preserve">Nguyễn Đỗ Hồng </t>
  </si>
  <si>
    <t>HV 23 2tg
ĐTGV TS. Hoàng T Thu Hường 12/22 2sv</t>
  </si>
  <si>
    <t xml:space="preserve">Nguyễn Thị Ngân </t>
  </si>
  <si>
    <t xml:space="preserve">59/11.01CLC   </t>
  </si>
  <si>
    <t>HT 05/23 3tg
Cuộc thi thẩm định giá
 &amp;KDBDS 2023</t>
  </si>
  <si>
    <t>58/09.01</t>
  </si>
  <si>
    <t xml:space="preserve">Nguyễn Vũ Ngân </t>
  </si>
  <si>
    <t xml:space="preserve">Nhữ Thị Thu </t>
  </si>
  <si>
    <t xml:space="preserve">Phạm Ngân </t>
  </si>
  <si>
    <t xml:space="preserve">Phan Nguyễn Ngân </t>
  </si>
  <si>
    <t xml:space="preserve">Trần Nguyệt </t>
  </si>
  <si>
    <t xml:space="preserve">Đỗ Hoàng </t>
  </si>
  <si>
    <t xml:space="preserve">Vũ Trọng Phúc </t>
  </si>
  <si>
    <t>Hân</t>
  </si>
  <si>
    <t xml:space="preserve">Bùi Mỹ </t>
  </si>
  <si>
    <t xml:space="preserve">Đoàn Diệu </t>
  </si>
  <si>
    <t xml:space="preserve">58/11.03CLC   </t>
  </si>
  <si>
    <t xml:space="preserve">Nguyễn Thị Bích </t>
  </si>
  <si>
    <t>58/11.08</t>
  </si>
  <si>
    <t xml:space="preserve">Trịnh Hồng </t>
  </si>
  <si>
    <t xml:space="preserve">Võ Thị </t>
  </si>
  <si>
    <t xml:space="preserve">Vũ Thị Hồng </t>
  </si>
  <si>
    <t>58/09.04</t>
  </si>
  <si>
    <t xml:space="preserve">58/11.07CLC </t>
  </si>
  <si>
    <t xml:space="preserve">Kiều Tuấn </t>
  </si>
  <si>
    <t xml:space="preserve">Trần Đình </t>
  </si>
  <si>
    <t xml:space="preserve">Đỗ Duy </t>
  </si>
  <si>
    <t xml:space="preserve">Ngô Minh </t>
  </si>
  <si>
    <t xml:space="preserve">Nguyễn Chung </t>
  </si>
  <si>
    <t>HT 05/23 5tg
HT 02/23 5tg</t>
  </si>
  <si>
    <t xml:space="preserve">Đỗ Thái </t>
  </si>
  <si>
    <t xml:space="preserve">Khổng Minh </t>
  </si>
  <si>
    <t>57.11.01CLC</t>
  </si>
  <si>
    <t xml:space="preserve">Đỗ Công Việt </t>
  </si>
  <si>
    <t xml:space="preserve">Thái Văn Minh </t>
  </si>
  <si>
    <t>58/11.03 CLC</t>
  </si>
  <si>
    <t xml:space="preserve">ĐTGV TS. Bùi Thị Thu 
Hương 6tg
ĐTGV PGS.TS. Lý Phương Duyên 12/22 </t>
  </si>
  <si>
    <t xml:space="preserve">Phạm Huy </t>
  </si>
  <si>
    <t xml:space="preserve">Dương Thành </t>
  </si>
  <si>
    <t xml:space="preserve">Hà Xuân </t>
  </si>
  <si>
    <t xml:space="preserve">Hoàng Mạnh </t>
  </si>
  <si>
    <t xml:space="preserve">Hoàng Trung </t>
  </si>
  <si>
    <t xml:space="preserve">Lục Cảnh </t>
  </si>
  <si>
    <t>59/10.04</t>
  </si>
  <si>
    <t xml:space="preserve">Dương Quỳnh </t>
  </si>
  <si>
    <t>Trần Linh Hương</t>
  </si>
  <si>
    <t>60/11.03 CLC</t>
  </si>
  <si>
    <t>HT Ngoại Ngữ 5/23 4tg</t>
  </si>
  <si>
    <t xml:space="preserve">Trịnh Mai </t>
  </si>
  <si>
    <t xml:space="preserve">Đặng Quang </t>
  </si>
  <si>
    <t xml:space="preserve">Dương Quang </t>
  </si>
  <si>
    <t>59/11.03 CLC</t>
  </si>
  <si>
    <t xml:space="preserve">Đàm Ngọc </t>
  </si>
  <si>
    <t xml:space="preserve">Khuất Thị Ngọc </t>
  </si>
  <si>
    <t xml:space="preserve">58/09.01 </t>
  </si>
  <si>
    <t>Lê Ngọc Huyền</t>
  </si>
  <si>
    <t>ĐTGV 10/22 Ths. Trần 
Thi Hiên 3sv</t>
  </si>
  <si>
    <t xml:space="preserve">Lưu Vũ Khánh </t>
  </si>
  <si>
    <t xml:space="preserve">Lý Thị Thu </t>
  </si>
  <si>
    <t xml:space="preserve">Nguyễn Đỗ Diệu </t>
  </si>
  <si>
    <t xml:space="preserve">58/16.01 </t>
  </si>
  <si>
    <t xml:space="preserve">Nguyễn Nhật </t>
  </si>
  <si>
    <t xml:space="preserve">Lê Đình </t>
  </si>
  <si>
    <t xml:space="preserve">Phan Văn </t>
  </si>
  <si>
    <t>Khang</t>
  </si>
  <si>
    <t>Trần Ngọc</t>
  </si>
  <si>
    <t>59/09.04 CLC</t>
  </si>
  <si>
    <t xml:space="preserve">Bùi Gia </t>
  </si>
  <si>
    <t xml:space="preserve">Nguyễn Viết Nam </t>
  </si>
  <si>
    <t xml:space="preserve">Trần Vinh </t>
  </si>
  <si>
    <t xml:space="preserve">Trương Quốc </t>
  </si>
  <si>
    <t xml:space="preserve">Nguyễn Công Mạnh </t>
  </si>
  <si>
    <t>60/11.08CLC</t>
  </si>
  <si>
    <t>HT ĐTN 05/23 2tg
HT ĐTN 05/23 3tg</t>
  </si>
  <si>
    <t>Lưu Đăng</t>
  </si>
  <si>
    <t xml:space="preserve">Khiếu Tuấn </t>
  </si>
  <si>
    <t xml:space="preserve">Trịnh Tuấn </t>
  </si>
  <si>
    <t>Kỳ</t>
  </si>
  <si>
    <t xml:space="preserve">Phan Nguyễn </t>
  </si>
  <si>
    <t>Lam</t>
  </si>
  <si>
    <t xml:space="preserve">Bùi Đào Tùng </t>
  </si>
  <si>
    <t xml:space="preserve">Hoàng Tùng </t>
  </si>
  <si>
    <t>Lê</t>
  </si>
  <si>
    <t>58/11.06</t>
  </si>
  <si>
    <t xml:space="preserve">Lê Thị Ngọc </t>
  </si>
  <si>
    <t xml:space="preserve">58/11.08 </t>
  </si>
  <si>
    <t xml:space="preserve">Lê Vũ Phương </t>
  </si>
  <si>
    <t>60/11.05CLC</t>
  </si>
  <si>
    <t xml:space="preserve">Bùi Phương </t>
  </si>
  <si>
    <t xml:space="preserve">Chu Khánh </t>
  </si>
  <si>
    <t xml:space="preserve">Chu Phương </t>
  </si>
  <si>
    <t>Chu Phương</t>
  </si>
  <si>
    <t xml:space="preserve">Đinh Huệ </t>
  </si>
  <si>
    <t xml:space="preserve">Đỗ Phương </t>
  </si>
  <si>
    <t xml:space="preserve">Dương Diệu </t>
  </si>
  <si>
    <t xml:space="preserve">Dương Hoàng Mai </t>
  </si>
  <si>
    <t xml:space="preserve">Hà Việt </t>
  </si>
  <si>
    <t>Khoa BĐHCLC 5tg kk
ĐTGV 11/22 TS. Đặng Thị Thu Giang 2sv
ĐTGV TS. Đặng Thị Thu Giang 12/22 2sv</t>
  </si>
  <si>
    <t>Hoàng Phương</t>
  </si>
  <si>
    <t>59/11.08 CLC</t>
  </si>
  <si>
    <t>ĐTGV TS. Nguyễn Thị Việt Nga 12/22 2 sv</t>
  </si>
  <si>
    <t xml:space="preserve">Lại Thị Mỹ </t>
  </si>
  <si>
    <t xml:space="preserve">Lưu Trần Mỹ </t>
  </si>
  <si>
    <t xml:space="preserve">Mai Trang </t>
  </si>
  <si>
    <t xml:space="preserve">Nguyễn Thái Ngọc </t>
  </si>
  <si>
    <t>HT 05/23 5tg
Cuộc thi thẩm định giá
 &amp;KDBDS 2023</t>
  </si>
  <si>
    <t>Phí Ngọc Phương</t>
  </si>
  <si>
    <t>10/22'
2/23'</t>
  </si>
  <si>
    <t xml:space="preserve">Trần Hoàng Khánh </t>
  </si>
  <si>
    <t xml:space="preserve">Trần Mỹ </t>
  </si>
  <si>
    <t xml:space="preserve">Trịnh Nguyễn Khánh </t>
  </si>
  <si>
    <t>Trịnh Nguyễn Khánh Linh</t>
  </si>
  <si>
    <t xml:space="preserve">Vi Thùy </t>
  </si>
  <si>
    <t xml:space="preserve">Võ Thị Thảo </t>
  </si>
  <si>
    <t>58.09.02CLC</t>
  </si>
  <si>
    <t xml:space="preserve">Vu Phương </t>
  </si>
  <si>
    <t>HT 05/23 4tg
HT 05/23 3tg
HT ĐTN 05/23 2tg</t>
  </si>
  <si>
    <t xml:space="preserve">Hoàng Tiến </t>
  </si>
  <si>
    <t xml:space="preserve">Nguyễn Trần Gia </t>
  </si>
  <si>
    <t xml:space="preserve">Lê Hải </t>
  </si>
  <si>
    <t xml:space="preserve">Kim Lê </t>
  </si>
  <si>
    <t>HT 02/23 4tg
HT 02/23 3tg</t>
  </si>
  <si>
    <t xml:space="preserve">Nguyên Quỳnh </t>
  </si>
  <si>
    <t>59/09.04</t>
  </si>
  <si>
    <t>Nguyễn Thanh</t>
  </si>
  <si>
    <t xml:space="preserve">Trần Hạnh </t>
  </si>
  <si>
    <t>59/19.01CLC</t>
  </si>
  <si>
    <t>59/19.01</t>
  </si>
  <si>
    <t>Mậu</t>
  </si>
  <si>
    <t xml:space="preserve">Bùi Tuấn </t>
  </si>
  <si>
    <t xml:space="preserve">Đào Hiền </t>
  </si>
  <si>
    <t xml:space="preserve">Đào Hoàng Nhật </t>
  </si>
  <si>
    <t xml:space="preserve">Đậu Tuấn </t>
  </si>
  <si>
    <t xml:space="preserve">Đỗ Quang </t>
  </si>
  <si>
    <t>Mai Thị Anh</t>
  </si>
  <si>
    <t xml:space="preserve">Nguyễn Lê Quang </t>
  </si>
  <si>
    <t xml:space="preserve">Nguyễn Vũ Đức </t>
  </si>
  <si>
    <t xml:space="preserve">Phạm Đức </t>
  </si>
  <si>
    <t xml:space="preserve">Phan Hoàng Tuệ </t>
  </si>
  <si>
    <t>Vũ Ngọc</t>
  </si>
  <si>
    <t>59/11.04</t>
  </si>
  <si>
    <t xml:space="preserve">Cao Thị Diệu </t>
  </si>
  <si>
    <t xml:space="preserve">Hoàng Ngọc Thảo </t>
  </si>
  <si>
    <t>HT 05/23 4tg
HT 02/23 5tg</t>
  </si>
  <si>
    <t xml:space="preserve">Nguyễn Huyền </t>
  </si>
  <si>
    <t>HT 05/23 1tg
HT ĐTN 05/23 2tg
HT ĐTN 05/23 3tg</t>
  </si>
  <si>
    <t>Phạm Trà My</t>
  </si>
  <si>
    <t xml:space="preserve">Đinh Hoàng </t>
  </si>
  <si>
    <t xml:space="preserve">Đỗ Phạm Nhật </t>
  </si>
  <si>
    <t xml:space="preserve">Nguyễn Phạm Ngọc </t>
  </si>
  <si>
    <t>57.09.01CLC</t>
  </si>
  <si>
    <t>Phan Nguyễn</t>
  </si>
  <si>
    <t>ĐTGV TS. Hồ Thi Thu Hương 12/22 3sv</t>
  </si>
  <si>
    <t>Hv 23 5tg
ĐTGV TS. Hoàng T Thu Hường 12/22 2sv</t>
  </si>
  <si>
    <t xml:space="preserve">Dương Thị Kim </t>
  </si>
  <si>
    <t xml:space="preserve">Nguyễn Linh Quỳnh </t>
  </si>
  <si>
    <t xml:space="preserve">Trịnh Hà </t>
  </si>
  <si>
    <t xml:space="preserve">Quách Đình </t>
  </si>
  <si>
    <t>Nghiên</t>
  </si>
  <si>
    <t>58/11.02 CLC</t>
  </si>
  <si>
    <t>ĐTGV TS. Nguyễn Trường Giang 12/22 2sv
HV 23</t>
  </si>
  <si>
    <t xml:space="preserve">Bùi Nguyễn Bảo </t>
  </si>
  <si>
    <t xml:space="preserve">Đàm Bích </t>
  </si>
  <si>
    <t xml:space="preserve">Khuất Nguyên </t>
  </si>
  <si>
    <t xml:space="preserve">Lê Cẩm </t>
  </si>
  <si>
    <t xml:space="preserve">Nguyễn Bảo </t>
  </si>
  <si>
    <t>Phạm Thị Hồng</t>
  </si>
  <si>
    <t xml:space="preserve">Phan Bích </t>
  </si>
  <si>
    <t xml:space="preserve">Phan Huyền </t>
  </si>
  <si>
    <t xml:space="preserve">Trần Bảo </t>
  </si>
  <si>
    <t xml:space="preserve">Trần Hà </t>
  </si>
  <si>
    <t>Tô Bích</t>
  </si>
  <si>
    <t>Nguyễn Thu</t>
  </si>
  <si>
    <t xml:space="preserve">Đặng Lâm Thảo </t>
  </si>
  <si>
    <t xml:space="preserve">Nguyễn Khôi </t>
  </si>
  <si>
    <t xml:space="preserve">59/09.03CLC </t>
  </si>
  <si>
    <t xml:space="preserve">Nguyễn Lê Thảo </t>
  </si>
  <si>
    <t>HT 05/23 4tg
HT 02/23 2tg</t>
  </si>
  <si>
    <t xml:space="preserve">Nguyễn Thị Thảo </t>
  </si>
  <si>
    <t xml:space="preserve">Trần Tố </t>
  </si>
  <si>
    <t xml:space="preserve">Vũ Hạnh </t>
  </si>
  <si>
    <t>Nhã</t>
  </si>
  <si>
    <t>Nhật</t>
  </si>
  <si>
    <t>HT 05/23 2tg
HT ĐTN 05/23 5tg</t>
  </si>
  <si>
    <t xml:space="preserve">Trịnh Như Hồng </t>
  </si>
  <si>
    <t xml:space="preserve">Đào Yến </t>
  </si>
  <si>
    <t xml:space="preserve">Đỗ Yến </t>
  </si>
  <si>
    <t xml:space="preserve">Lê Nguyễn Yến </t>
  </si>
  <si>
    <t xml:space="preserve">Lê Yến </t>
  </si>
  <si>
    <t xml:space="preserve">Nguyễn Thị Linh </t>
  </si>
  <si>
    <t xml:space="preserve">Lại Thị Thùy </t>
  </si>
  <si>
    <t>60/09.03CLC</t>
  </si>
  <si>
    <t>59/11.08</t>
  </si>
  <si>
    <t>Phi</t>
  </si>
  <si>
    <t xml:space="preserve">Nguyễn Công Hải </t>
  </si>
  <si>
    <t>60/10.19</t>
  </si>
  <si>
    <t xml:space="preserve">Dương Trọng </t>
  </si>
  <si>
    <t>Phước</t>
  </si>
  <si>
    <t xml:space="preserve">Nguyễn Bách </t>
  </si>
  <si>
    <t xml:space="preserve">Đàm Thị Thu </t>
  </si>
  <si>
    <t xml:space="preserve">Đặng Hà </t>
  </si>
  <si>
    <t xml:space="preserve">Dương Kiều </t>
  </si>
  <si>
    <t xml:space="preserve">Lê Hoàng Hà </t>
  </si>
  <si>
    <t>59/11.02 CLC</t>
  </si>
  <si>
    <t xml:space="preserve">Nguyễn Thị Tâm </t>
  </si>
  <si>
    <t>12/22 2tg'
6/23' 3tg</t>
  </si>
  <si>
    <t>HT 05/23 3tg
HT 02/23 4tg
HT 02/23 3tg</t>
  </si>
  <si>
    <t xml:space="preserve">Phạm Nguyễn Minh </t>
  </si>
  <si>
    <t xml:space="preserve">58/11.03CLC    </t>
  </si>
  <si>
    <t>Vũ Thị Thanh Phương</t>
  </si>
  <si>
    <t>59/11.05 CLC</t>
  </si>
  <si>
    <t>ĐTGV Ths. Nguyễn Như Quỳnh 12/22 2sv</t>
  </si>
  <si>
    <t>Nguyễn Thành</t>
  </si>
  <si>
    <t>Phạm Thi Xuân</t>
  </si>
  <si>
    <t xml:space="preserve">Hà Anh </t>
  </si>
  <si>
    <t xml:space="preserve">59/11.11CLC </t>
  </si>
  <si>
    <t xml:space="preserve">Vũ Thị Thanh </t>
  </si>
  <si>
    <t>58/11.06 CLC</t>
  </si>
  <si>
    <t>HT 05/23 3tg
HT 02/23 3tg</t>
  </si>
  <si>
    <t>Nguyễn Hữu</t>
  </si>
  <si>
    <t>59/22.10 CLC</t>
  </si>
  <si>
    <t>ĐTGV Ths. Nguyễn Thanh Thảo (SĐH) 11/22 2sv</t>
  </si>
  <si>
    <t xml:space="preserve">Lê Diễm </t>
  </si>
  <si>
    <t>58/11.09CLC</t>
  </si>
  <si>
    <t xml:space="preserve">Ngô Thúy </t>
  </si>
  <si>
    <t xml:space="preserve">Quảng Thị </t>
  </si>
  <si>
    <t>Trần Việt</t>
  </si>
  <si>
    <t xml:space="preserve">Lương Hồng </t>
  </si>
  <si>
    <t>58/03.01</t>
  </si>
  <si>
    <t>Hoàng Văn</t>
  </si>
  <si>
    <t>56/11.03 CLC</t>
  </si>
  <si>
    <t xml:space="preserve">Hoàng Nhật </t>
  </si>
  <si>
    <t xml:space="preserve">Lê Danh </t>
  </si>
  <si>
    <t xml:space="preserve">Phạm Gia </t>
  </si>
  <si>
    <t xml:space="preserve">Đỗ Thị Khánh </t>
  </si>
  <si>
    <t xml:space="preserve">Hồ Thị Phương </t>
  </si>
  <si>
    <t>Lê Phương</t>
  </si>
  <si>
    <t xml:space="preserve">Mai Phương </t>
  </si>
  <si>
    <t xml:space="preserve">Nguyễn Thị Hương </t>
  </si>
  <si>
    <t xml:space="preserve">Phùng Thanh </t>
  </si>
  <si>
    <t xml:space="preserve">Tạ Thị Phương </t>
  </si>
  <si>
    <t>ĐTGV PGS. Nguyễn Văn
 Dần 10/22 3 sv</t>
  </si>
  <si>
    <t xml:space="preserve">Đặng Thị </t>
  </si>
  <si>
    <t xml:space="preserve">Hà Thị </t>
  </si>
  <si>
    <t xml:space="preserve">Trân Minh Anh </t>
  </si>
  <si>
    <t xml:space="preserve">Trần Thị Minh </t>
  </si>
  <si>
    <t xml:space="preserve">Phùng Đức </t>
  </si>
  <si>
    <t xml:space="preserve">Trần Văn </t>
  </si>
  <si>
    <t>Thức</t>
  </si>
  <si>
    <t>HV 23 5tg
ĐTGV Ths. Nguyễn Thành Đạt 12/22 3sv</t>
  </si>
  <si>
    <t xml:space="preserve">Bùi Trung </t>
  </si>
  <si>
    <t>Thực</t>
  </si>
  <si>
    <t xml:space="preserve">Nguyễn Thái Hà </t>
  </si>
  <si>
    <t>Đới Thanh Thủy</t>
  </si>
  <si>
    <t xml:space="preserve">Vũ Thiên </t>
  </si>
  <si>
    <t xml:space="preserve">Phạm Việt </t>
  </si>
  <si>
    <t xml:space="preserve">Dương Thị Ngọc </t>
  </si>
  <si>
    <t xml:space="preserve">Nguyễn Ngọc Bảo </t>
  </si>
  <si>
    <t xml:space="preserve">Chu Thiên  </t>
  </si>
  <si>
    <t xml:space="preserve">Lê Thị Hiền </t>
  </si>
  <si>
    <t>HT 05/23 5tg
HT ĐTN 05/23 4tg</t>
  </si>
  <si>
    <t>Lê Thị Quỳnh</t>
  </si>
  <si>
    <t>9/22'
4/23' 2tg</t>
  </si>
  <si>
    <t>Khoa 23 5tg ba
HV 23 2tg</t>
  </si>
  <si>
    <t xml:space="preserve">Ngô Thị Minh </t>
  </si>
  <si>
    <t xml:space="preserve">Nguyễn Diệu Minh </t>
  </si>
  <si>
    <t>Nguyễn Quỳnh Trang</t>
  </si>
  <si>
    <t>59/09.03 CLC</t>
  </si>
  <si>
    <t>ĐTGV ths. Nguyễn Vũ Minh 12/22 2 sv</t>
  </si>
  <si>
    <t xml:space="preserve">Tạ Linh </t>
  </si>
  <si>
    <t>60/10.15</t>
  </si>
  <si>
    <t xml:space="preserve">Vũ  Quỳnh </t>
  </si>
  <si>
    <t xml:space="preserve">Trần Thị Thanh </t>
  </si>
  <si>
    <t xml:space="preserve">58/09.01CLC </t>
  </si>
  <si>
    <t xml:space="preserve">Kiều Chí </t>
  </si>
  <si>
    <t>Lê Văn Quốc</t>
  </si>
  <si>
    <t xml:space="preserve">Cao Xuân </t>
  </si>
  <si>
    <t xml:space="preserve">58/11.08CLC </t>
  </si>
  <si>
    <t xml:space="preserve">Phạm Cẩm </t>
  </si>
  <si>
    <t xml:space="preserve">Đỗ Tâm </t>
  </si>
  <si>
    <t>Tuệ</t>
  </si>
  <si>
    <t xml:space="preserve">Lại Xuân </t>
  </si>
  <si>
    <t>Khoa 23 5tg ba
Khoa BĐHCLC 23 5tg nhì</t>
  </si>
  <si>
    <t xml:space="preserve">Lê Đình Kiến </t>
  </si>
  <si>
    <t xml:space="preserve">Nguyễn Lưu Thảo </t>
  </si>
  <si>
    <t xml:space="preserve">Phạm Minh Phương </t>
  </si>
  <si>
    <t xml:space="preserve">Phạm Khánh </t>
  </si>
  <si>
    <t xml:space="preserve">Ngô Đăng </t>
  </si>
  <si>
    <t>Vinh</t>
  </si>
  <si>
    <t xml:space="preserve">Lại Anh </t>
  </si>
  <si>
    <t xml:space="preserve">Nguyễn Tài </t>
  </si>
  <si>
    <t xml:space="preserve">Doãn Bạch </t>
  </si>
  <si>
    <t xml:space="preserve">Hoàng Hải </t>
  </si>
  <si>
    <t xml:space="preserve">Nguyễn Lương Thảo </t>
  </si>
  <si>
    <t>HT 04/23 2tg</t>
  </si>
  <si>
    <t>Khoa Tài chính Công</t>
  </si>
  <si>
    <t>Công trình 
dự thi cấp</t>
  </si>
  <si>
    <t>58/01.01</t>
  </si>
  <si>
    <t>59/18.01</t>
  </si>
  <si>
    <t>HT 04/23 2tg
HT 04/23 6tg</t>
  </si>
  <si>
    <t>59/23.02</t>
  </si>
  <si>
    <t xml:space="preserve">Lê Đặng Châu </t>
  </si>
  <si>
    <t>60/20.22</t>
  </si>
  <si>
    <t>HT 04/23 4tg</t>
  </si>
  <si>
    <t xml:space="preserve">Lê Ngọc Minh </t>
  </si>
  <si>
    <t>59/18.02</t>
  </si>
  <si>
    <t>HT 04/23 3tg</t>
  </si>
  <si>
    <t xml:space="preserve">Lương Tú </t>
  </si>
  <si>
    <t>58/18.02</t>
  </si>
  <si>
    <t>HT 04/23 1tg</t>
  </si>
  <si>
    <t>HT 04/23 6tg</t>
  </si>
  <si>
    <t>60/10.02</t>
  </si>
  <si>
    <t xml:space="preserve">Nguyễn Thị Việt </t>
  </si>
  <si>
    <t xml:space="preserve">Trần Mai </t>
  </si>
  <si>
    <t>58/23.02</t>
  </si>
  <si>
    <t xml:space="preserve">Trịnh La </t>
  </si>
  <si>
    <t xml:space="preserve">Phùng Cẩm </t>
  </si>
  <si>
    <t>khoa 23 5tg ba</t>
  </si>
  <si>
    <t xml:space="preserve">Thái Minh </t>
  </si>
  <si>
    <t>58/18.01</t>
  </si>
  <si>
    <t xml:space="preserve">Nguyến Quế </t>
  </si>
  <si>
    <t>59/01.01</t>
  </si>
  <si>
    <t>60/10.01</t>
  </si>
  <si>
    <t>ĐTGV Ts. Nguyễn Thị 
Tuyết 11/22 2sv</t>
  </si>
  <si>
    <t xml:space="preserve">Trương Lê Ánh </t>
  </si>
  <si>
    <t>60/20.21</t>
  </si>
  <si>
    <t xml:space="preserve">Lê Nguyễn Ngọc </t>
  </si>
  <si>
    <t xml:space="preserve">Võ Thị Ánh </t>
  </si>
  <si>
    <t>HT 04/23 2tg
HT 04/23 1tg</t>
  </si>
  <si>
    <t xml:space="preserve">Trần Trung </t>
  </si>
  <si>
    <t xml:space="preserve">Vũ Huy </t>
  </si>
  <si>
    <t>Hiệu</t>
  </si>
  <si>
    <t xml:space="preserve">Đinh Thị Ánh </t>
  </si>
  <si>
    <t xml:space="preserve">Phí Thị Gia </t>
  </si>
  <si>
    <t xml:space="preserve">Lương Thu </t>
  </si>
  <si>
    <t xml:space="preserve">Phạm Thu </t>
  </si>
  <si>
    <t>ĐTGV Ths. Bùi Hà Hạnh Quyên 12/22 3tg</t>
  </si>
  <si>
    <t xml:space="preserve">Nguyễn Trần Khánh </t>
  </si>
  <si>
    <t>59/01.02</t>
  </si>
  <si>
    <t xml:space="preserve">Nguyễn Thị Lê </t>
  </si>
  <si>
    <t xml:space="preserve">Phạm Trung </t>
  </si>
  <si>
    <t>9/22.</t>
  </si>
  <si>
    <t>ĐTGV Ths. Mai 
Thị Thủy 12/22</t>
  </si>
  <si>
    <t xml:space="preserve">Lã Thị Hồng </t>
  </si>
  <si>
    <t xml:space="preserve">Đinh Thị Mai </t>
  </si>
  <si>
    <t xml:space="preserve">Lự Mai </t>
  </si>
  <si>
    <t xml:space="preserve">Cấn Thị Hương </t>
  </si>
  <si>
    <t xml:space="preserve">Phạm Thị Khánh </t>
  </si>
  <si>
    <t xml:space="preserve">Đỗ Văn </t>
  </si>
  <si>
    <t xml:space="preserve">Cù Thị Hồng </t>
  </si>
  <si>
    <t>59/10.31</t>
  </si>
  <si>
    <t>ĐTGV TS. Cù Thu Thủy
 12/22 2 sv</t>
  </si>
  <si>
    <t xml:space="preserve">Đinh Thị Thúy </t>
  </si>
  <si>
    <t xml:space="preserve">Vũ Thị Quỳnh </t>
  </si>
  <si>
    <t xml:space="preserve">Nguyễn Lương Minh </t>
  </si>
  <si>
    <t>HT 04/23 3tg
HT 04/23 3tg
HT 04/23 3tg
HT 05/23 1tg</t>
  </si>
  <si>
    <t xml:space="preserve">Lê Đắc </t>
  </si>
  <si>
    <t xml:space="preserve">Phạm Lệ </t>
  </si>
  <si>
    <t xml:space="preserve">Phạm Như </t>
  </si>
  <si>
    <t xml:space="preserve">Đồng Quốc </t>
  </si>
  <si>
    <t xml:space="preserve">Trịnh Ngân </t>
  </si>
  <si>
    <t>ĐTGV Ths. Mai 
Thị Thủy 12/24</t>
  </si>
  <si>
    <t xml:space="preserve">Kiều Thị Hoài </t>
  </si>
  <si>
    <t>HT 04/23 1tg
HT 04/23 2tg</t>
  </si>
  <si>
    <t xml:space="preserve">Nguyễn Thị Anh </t>
  </si>
  <si>
    <t xml:space="preserve">Vũ Thị Anh </t>
  </si>
  <si>
    <t>Vi Đức</t>
  </si>
  <si>
    <t>Toại</t>
  </si>
  <si>
    <t xml:space="preserve">Lê thu </t>
  </si>
  <si>
    <t>ĐTGV TS. Đoàn Thị Hải Yến 12/22 3 sv</t>
  </si>
  <si>
    <t>HT 04/23 2tg
HT 04/23 2tg
HT 04/23 2tg
HT 04/23 2tg
HT 04/23 2tg</t>
  </si>
  <si>
    <t xml:space="preserve">Trịnh Trần Thùy </t>
  </si>
  <si>
    <t xml:space="preserve">Giàng Thị </t>
  </si>
  <si>
    <t>HT 04/23 4tg
HT 04/23 4tg</t>
  </si>
  <si>
    <t xml:space="preserve">Đặng Cẩm </t>
  </si>
  <si>
    <t xml:space="preserve">Trần Thị Kim </t>
  </si>
  <si>
    <t xml:space="preserve">Hoàng Anh </t>
  </si>
  <si>
    <t xml:space="preserve">Đỗ Thúy </t>
  </si>
  <si>
    <t xml:space="preserve">Hứa Nguyễn Hà </t>
  </si>
  <si>
    <t xml:space="preserve">Thân Yến </t>
  </si>
  <si>
    <t>Khoa Tài chính Quốc tế</t>
  </si>
  <si>
    <t>58/08.01</t>
  </si>
  <si>
    <t xml:space="preserve">Đoàn Thị Mai </t>
  </si>
  <si>
    <t>59/08.04</t>
  </si>
  <si>
    <t>HT 11/22 5tg</t>
  </si>
  <si>
    <t>59/08.03</t>
  </si>
  <si>
    <t>58/08.05</t>
  </si>
  <si>
    <t xml:space="preserve">Phạm Thị Vân </t>
  </si>
  <si>
    <t>58/08.06</t>
  </si>
  <si>
    <t xml:space="preserve">Vũ Bảo Trâm </t>
  </si>
  <si>
    <t xml:space="preserve">Vũ Kim </t>
  </si>
  <si>
    <t>Khoa 23 4 tg nhì</t>
  </si>
  <si>
    <t xml:space="preserve">Hà Lê Quỳnh </t>
  </si>
  <si>
    <t>58/08.02</t>
  </si>
  <si>
    <t>Khoa 23 3 tg nhì</t>
  </si>
  <si>
    <t xml:space="preserve">Nguyễn Đặng Thảo </t>
  </si>
  <si>
    <t>Đăng</t>
  </si>
  <si>
    <t>Dinh</t>
  </si>
  <si>
    <t xml:space="preserve">Lương Tùng </t>
  </si>
  <si>
    <t xml:space="preserve">Trương Vân </t>
  </si>
  <si>
    <t xml:space="preserve">Nguyễn Lê Trung </t>
  </si>
  <si>
    <t>58/08.03</t>
  </si>
  <si>
    <t>58/08.04</t>
  </si>
  <si>
    <t xml:space="preserve">Đặng Thị Thúy </t>
  </si>
  <si>
    <t xml:space="preserve">Dương Thúy </t>
  </si>
  <si>
    <t xml:space="preserve">Hoàng Thúy </t>
  </si>
  <si>
    <t xml:space="preserve">Phùng Thu </t>
  </si>
  <si>
    <t>Nguyễn Như</t>
  </si>
  <si>
    <t>Hoạch</t>
  </si>
  <si>
    <t>8/22' 2tg</t>
  </si>
  <si>
    <t xml:space="preserve">Chu Minh </t>
  </si>
  <si>
    <t xml:space="preserve">Trần Lê Việt </t>
  </si>
  <si>
    <t xml:space="preserve">Vương Thị Minh </t>
  </si>
  <si>
    <t xml:space="preserve">Lâm Thu </t>
  </si>
  <si>
    <t xml:space="preserve">Bùi Thị Minh </t>
  </si>
  <si>
    <t xml:space="preserve">Đinh Nguyễn Thanh </t>
  </si>
  <si>
    <t xml:space="preserve">Hoàng Nam </t>
  </si>
  <si>
    <t>59/08.02</t>
  </si>
  <si>
    <t xml:space="preserve">Quách Tuấn </t>
  </si>
  <si>
    <t xml:space="preserve">Mạc Thị </t>
  </si>
  <si>
    <t xml:space="preserve">Bùi Thảo </t>
  </si>
  <si>
    <t xml:space="preserve">Đoàn Thùy </t>
  </si>
  <si>
    <t>59/08.01</t>
  </si>
  <si>
    <t xml:space="preserve">Trần Doãn Khánh </t>
  </si>
  <si>
    <t xml:space="preserve">Vương Khánh </t>
  </si>
  <si>
    <t xml:space="preserve">Bùi Thị Xuân </t>
  </si>
  <si>
    <t>59/08.05</t>
  </si>
  <si>
    <t xml:space="preserve">Vũ Thị Hương </t>
  </si>
  <si>
    <t xml:space="preserve">Vũ Xuân </t>
  </si>
  <si>
    <t xml:space="preserve">Bá Thị Trà </t>
  </si>
  <si>
    <t xml:space="preserve">Lê Tuyết </t>
  </si>
  <si>
    <t xml:space="preserve">Trần Đăng </t>
  </si>
  <si>
    <t>59/08.06</t>
  </si>
  <si>
    <t>Nguyễn Thị Tuyết</t>
  </si>
  <si>
    <t>59/11.07</t>
  </si>
  <si>
    <t xml:space="preserve">Kiều Thị </t>
  </si>
  <si>
    <t xml:space="preserve">Lèo Thị Bích </t>
  </si>
  <si>
    <t xml:space="preserve">Nguyễn Thị Bảo </t>
  </si>
  <si>
    <t>59/08.07</t>
  </si>
  <si>
    <t xml:space="preserve">Trương Bích </t>
  </si>
  <si>
    <t xml:space="preserve">Trịnh Thị Thảo </t>
  </si>
  <si>
    <t xml:space="preserve">Bùi Thị Uyển </t>
  </si>
  <si>
    <t xml:space="preserve">Đặng Minh </t>
  </si>
  <si>
    <t xml:space="preserve">Tô Thị </t>
  </si>
  <si>
    <t xml:space="preserve">Đinh Anh </t>
  </si>
  <si>
    <t>Sáng</t>
  </si>
  <si>
    <t xml:space="preserve">Lê Quốc </t>
  </si>
  <si>
    <t>Sương</t>
  </si>
  <si>
    <t xml:space="preserve">Phùng Hà </t>
  </si>
  <si>
    <t xml:space="preserve">Luyện Hoàng Hương </t>
  </si>
  <si>
    <t xml:space="preserve">Triệu Thị </t>
  </si>
  <si>
    <t xml:space="preserve">Lê Bảo </t>
  </si>
  <si>
    <t xml:space="preserve">Vũ Hoài </t>
  </si>
  <si>
    <t xml:space="preserve">Phạm Nguyễn Hồng </t>
  </si>
  <si>
    <t xml:space="preserve">Khổng Thị Thu </t>
  </si>
  <si>
    <t xml:space="preserve">Dương Thùy </t>
  </si>
  <si>
    <t xml:space="preserve">Vũ Kiều </t>
  </si>
  <si>
    <t xml:space="preserve">Vũ Ngọc Huyền </t>
  </si>
  <si>
    <t>ĐTGV Ths. Mai Thị Thủy 12/23</t>
  </si>
  <si>
    <t xml:space="preserve">Đàm Thị Cẩm </t>
  </si>
  <si>
    <t xml:space="preserve">Kim Thị </t>
  </si>
  <si>
    <t>Tuyền</t>
  </si>
  <si>
    <t xml:space="preserve">Đàm Phương </t>
  </si>
  <si>
    <t xml:space="preserve">Sầm Thị Tố </t>
  </si>
  <si>
    <t xml:space="preserve">Tống Phương </t>
  </si>
  <si>
    <t>57/08.03</t>
  </si>
  <si>
    <t>BẢNG TỔNG HỢP KẾT QUẢ NGHIÊN CỨU KHOA HỌC NĂM HỌC 2022-2023
KHOA KINH TẾ</t>
  </si>
  <si>
    <t>Khoa Kinh Tế</t>
  </si>
  <si>
    <t>HỌ VÀ</t>
  </si>
  <si>
    <t>TÊN</t>
  </si>
  <si>
    <t>LỚP</t>
  </si>
  <si>
    <t xml:space="preserve">Lê Trọng </t>
  </si>
  <si>
    <t>59/62.02</t>
  </si>
  <si>
    <t>58/61.01</t>
  </si>
  <si>
    <t>Khoa 23 2tg nhì
ĐTGV ths. Nguyễn Vũ Minh 12/22 2 sv</t>
  </si>
  <si>
    <t>58/62.04</t>
  </si>
  <si>
    <t>58/62.01</t>
  </si>
  <si>
    <t>59/63.01</t>
  </si>
  <si>
    <t>57/63.02</t>
  </si>
  <si>
    <t>HT 05/23 3tg
HT 05/23 2tg</t>
  </si>
  <si>
    <t xml:space="preserve">Phương Ngọc </t>
  </si>
  <si>
    <t>Khoa 23 2tg kk
ĐTGV Ths. Lê Thị Ngọc 
Bích 6sv</t>
  </si>
  <si>
    <t>Đào</t>
  </si>
  <si>
    <t xml:space="preserve">Hoàng Chí </t>
  </si>
  <si>
    <t xml:space="preserve">Hà Mạnh </t>
  </si>
  <si>
    <t xml:space="preserve">Bùi Thị Hải </t>
  </si>
  <si>
    <t>HT 05/23 2tg
HT 05/23 2tg</t>
  </si>
  <si>
    <t>58/62.03</t>
  </si>
  <si>
    <t>ĐTGV Ths. Lê Thị Ngọc 
Bích 6sv</t>
  </si>
  <si>
    <t xml:space="preserve">Đào Thanh </t>
  </si>
  <si>
    <t xml:space="preserve">Vũ Thúy </t>
  </si>
  <si>
    <t xml:space="preserve">Nguyễn Ngọc Hồng </t>
  </si>
  <si>
    <t xml:space="preserve">Đào Thị Thanh </t>
  </si>
  <si>
    <t>58/62.02</t>
  </si>
  <si>
    <t>Khoa 23 nhì
ĐTGV Ths. Lê Thị Ngọc 
Bích 6sv</t>
  </si>
  <si>
    <t xml:space="preserve">Đào Xuân </t>
  </si>
  <si>
    <t>Ngô Đình</t>
  </si>
  <si>
    <t xml:space="preserve">Nguyễn Khắc </t>
  </si>
  <si>
    <t xml:space="preserve">Nguyễn Đặng Thùy </t>
  </si>
  <si>
    <t>Khoa 23 2tg nhì
Khoa 23 nhì</t>
  </si>
  <si>
    <t xml:space="preserve">Võ Thị Cẩm </t>
  </si>
  <si>
    <t>HT 05/23 1tg
HT ĐTN 05/23 3tg</t>
  </si>
  <si>
    <t xml:space="preserve">Hoàng Đăng </t>
  </si>
  <si>
    <t xml:space="preserve">Lê Hữu </t>
  </si>
  <si>
    <t xml:space="preserve">Ngô Anh </t>
  </si>
  <si>
    <t xml:space="preserve">Phạm Bảo </t>
  </si>
  <si>
    <t>58/61.03</t>
  </si>
  <si>
    <t>Khoa 23 nhất
ĐTGV Ths. Hoàng Hải Ninh
 9/22 4sv</t>
  </si>
  <si>
    <t xml:space="preserve">Phạm Hải </t>
  </si>
  <si>
    <t xml:space="preserve">Ngô Đức </t>
  </si>
  <si>
    <t xml:space="preserve">Phan Thị Thanh </t>
  </si>
  <si>
    <t>Thuý</t>
  </si>
  <si>
    <t xml:space="preserve">Mai Thị Lệ </t>
  </si>
  <si>
    <t xml:space="preserve">Hà Thị Thanh </t>
  </si>
  <si>
    <t xml:space="preserve">Đào Ngọc Uyên </t>
  </si>
  <si>
    <t xml:space="preserve">Lê Nguyễn Huyền </t>
  </si>
  <si>
    <t xml:space="preserve">Nguyễn Cẩm </t>
  </si>
  <si>
    <t>Công thức chia tên: RIGHT(B3,LEN(B3)-FIND("@",SUBSTITUTE(B3," ","@",LEN(B3)-LEN(SUBSTITUTE(B3," ","")))))</t>
  </si>
  <si>
    <t>Trong đó: B3 là cột họ tên đầy đủ,không có dấu cách, dấu trống</t>
  </si>
  <si>
    <t>Công thức chia họ: LEFT(B3,LEN(B3)-LEN(D3))</t>
  </si>
  <si>
    <t>Trong đó: D3 là cột chia tên vừa mới sử dụng công thức trên</t>
  </si>
  <si>
    <t>Muốn cố định các dòng, copy ra word rùi paste lại là ok nhưng lưu ý là copy và paste đúng dòng</t>
  </si>
  <si>
    <t>Nếu bị lỗi xem lại dấu , và ;</t>
  </si>
  <si>
    <t>Khoa 23 2tg ba, 
ĐTGV Ths. Lưu Huyền 
Trang 11/22 3sv</t>
  </si>
  <si>
    <t>Logistic VN 11/22, 
HT ĐTN 05/23 1tg</t>
  </si>
  <si>
    <t>fes thuế 5/23, 
HT 05/23 3tg, HT 05/23 3tg</t>
  </si>
  <si>
    <t>58/06.02CL</t>
  </si>
  <si>
    <t>59/06.03CLC</t>
  </si>
  <si>
    <t>59/02.04</t>
  </si>
  <si>
    <t>58/06.04CL</t>
  </si>
  <si>
    <t>59/06.06</t>
  </si>
  <si>
    <t>59/05.05</t>
  </si>
  <si>
    <t>59/06.05</t>
  </si>
  <si>
    <t>59/06.04CL</t>
  </si>
  <si>
    <t>59/05.06</t>
  </si>
  <si>
    <t>58/06.01CL</t>
  </si>
  <si>
    <t>8/22' 2tg
2/23'</t>
  </si>
  <si>
    <t>ĐTN 23 2tg ba</t>
  </si>
  <si>
    <t>Bùi Nguyễn Minh</t>
  </si>
  <si>
    <t>HV 23, 
ĐTSV 11/22 TS. Lý Lan Yên 4sv</t>
  </si>
  <si>
    <r>
      <rPr>
        <b/>
        <i/>
        <sz val="12"/>
        <rFont val="Times New Roman"/>
        <family val="1"/>
      </rPr>
      <t xml:space="preserve">Lưu ý: </t>
    </r>
    <r>
      <rPr>
        <i/>
        <sz val="12"/>
        <rFont val="Times New Roman"/>
        <family val="1"/>
      </rPr>
      <t xml:space="preserve">
- Ban Quản lý Khoa học gửi bảng tổng hợp kết quả NCKH tới sinh viên. Ban QLKH đề nghị Khoa cho sinh viên kiểm tra đối chiếu nếu có thay đổi, sinh viên tập hợp theo khoa để khoa gửi về Ban QLKH (theo mẫu) trước ngày </t>
    </r>
    <r>
      <rPr>
        <b/>
        <i/>
        <sz val="12"/>
        <rFont val="Times New Roman"/>
        <family val="1"/>
      </rPr>
      <t xml:space="preserve">21/08/2023 
</t>
    </r>
    <r>
      <rPr>
        <sz val="12"/>
        <rFont val="Times New Roman"/>
        <family val="1"/>
      </rPr>
      <t>-</t>
    </r>
    <r>
      <rPr>
        <b/>
        <i/>
        <sz val="12"/>
        <rFont val="Times New Roman"/>
        <family val="1"/>
      </rPr>
      <t xml:space="preserve"> </t>
    </r>
    <r>
      <rPr>
        <i/>
        <sz val="12"/>
        <rFont val="Times New Roman"/>
        <family val="1"/>
      </rPr>
      <t>Tổng điểm khen thưởng trong năm học là 4 điểm.</t>
    </r>
  </si>
  <si>
    <t xml:space="preserve">                                                                                                                                                                                                                                                                                              </t>
  </si>
  <si>
    <t>HV (ĐTN) 23 2th</t>
  </si>
  <si>
    <t>ĐTN 23 3tg</t>
  </si>
  <si>
    <t>Phạm Minh</t>
  </si>
  <si>
    <t>HV 23 3tg
ĐTN 23 3tg</t>
  </si>
  <si>
    <t>ĐTGV 22 Ths. Lê Thị Ngọc Bích 6sv
Khoa 23  kk
ĐTN 23 3tg</t>
  </si>
  <si>
    <t>Hv 23 2tg
ĐTN 23 3tg ba</t>
  </si>
  <si>
    <t xml:space="preserve">Lưu Thị Khánh </t>
  </si>
  <si>
    <t>ĐTN 23 3tg đạt</t>
  </si>
  <si>
    <t>ĐẶng Thị Phương</t>
  </si>
  <si>
    <t>Khoa 23 5tg ba
ĐTN 23 3tg nhì</t>
  </si>
  <si>
    <t>Khoa 23 3tg kk
ĐTN 23 4tg ba</t>
  </si>
  <si>
    <t>Khoa 23 4tg kk
ĐTN 23 4tg b</t>
  </si>
  <si>
    <t>Vũ Thị</t>
  </si>
  <si>
    <t>ĐTN 23 3tg mhif</t>
  </si>
  <si>
    <t>Lê Vũ Ngọc</t>
  </si>
  <si>
    <t>ĐTN 23 3tg Nhì</t>
  </si>
  <si>
    <t>Khoa 23 4tg ba, 
Khoa 23 5tg kk
ĐTN 23 3tg Nhì</t>
  </si>
  <si>
    <t>Khoa 23 5tg kk,
Khoa 23 4tg ba
ĐTN 23 3tg nhì</t>
  </si>
  <si>
    <t>Khoa 23 4tg ba,
 Khoa 23 5tg kk
ĐTN 3tg 23 nhì</t>
  </si>
  <si>
    <t>Hv 23 3tg
ĐTN 23 3tg đạt</t>
  </si>
  <si>
    <t xml:space="preserve">Vũ Anh </t>
  </si>
  <si>
    <t>Khoa 23 5tg nhì
ĐTN 23 3tg đạt</t>
  </si>
  <si>
    <t>Nguyễn Văn</t>
  </si>
  <si>
    <t>Nguyễn Thị</t>
  </si>
  <si>
    <t>HT 4/23</t>
  </si>
  <si>
    <t>HT 4/24 3tg</t>
  </si>
  <si>
    <t xml:space="preserve">Phan Thị Bích </t>
  </si>
  <si>
    <t>Lê THị Trang</t>
  </si>
  <si>
    <t xml:space="preserve">Vũ Hoàng </t>
  </si>
  <si>
    <t>Nguyễn Hiền</t>
  </si>
  <si>
    <t xml:space="preserve">Nguyễn Vũ Anh </t>
  </si>
  <si>
    <t>60/41.04</t>
  </si>
  <si>
    <t>Đinh Thị Thảo</t>
  </si>
  <si>
    <t>Tô Thị Vân</t>
  </si>
  <si>
    <t xml:space="preserve">DĐỗ Thị </t>
  </si>
  <si>
    <t>Lê Thị Hồng</t>
  </si>
  <si>
    <t>Nguyễn Minh</t>
  </si>
  <si>
    <t>Nguyễn Hương</t>
  </si>
  <si>
    <t xml:space="preserve">Cao Thị Phương </t>
  </si>
  <si>
    <t xml:space="preserve">Thiều Lê </t>
  </si>
  <si>
    <t>Vũ Thị Quỳnh</t>
  </si>
  <si>
    <t>60/41.02</t>
  </si>
  <si>
    <t>HT 4/24 4tg</t>
  </si>
  <si>
    <t>Nguyễn Quốc</t>
  </si>
  <si>
    <t>Hoàng Dương Bích</t>
  </si>
  <si>
    <t>Vũ Thị Ngọc</t>
  </si>
  <si>
    <t>Vũ Thị Hương</t>
  </si>
  <si>
    <t xml:space="preserve">Đỗ Thị Tuyết </t>
  </si>
  <si>
    <t xml:space="preserve">Nguyễn Hữu Hoài </t>
  </si>
  <si>
    <t>Nguyễn Thị Hồng</t>
  </si>
  <si>
    <t>58/41.04</t>
  </si>
  <si>
    <t>Ht 4/23</t>
  </si>
  <si>
    <t>Ht 4/13</t>
  </si>
  <si>
    <t>Nguyễn Hà</t>
  </si>
  <si>
    <t>60/41.03</t>
  </si>
  <si>
    <t>Vũ Huy</t>
  </si>
  <si>
    <t>Mơ</t>
  </si>
  <si>
    <t>Trần Chí</t>
  </si>
  <si>
    <t>Phạm Thị Ngọc</t>
  </si>
  <si>
    <t>Dương Vân</t>
  </si>
  <si>
    <t>Vũ Trường</t>
  </si>
  <si>
    <t>Nguyễn Tùng</t>
  </si>
  <si>
    <t>Nguyễn Linh</t>
  </si>
  <si>
    <t>Hoàng Lê Như</t>
  </si>
  <si>
    <t>Trần Thị Thanh</t>
  </si>
  <si>
    <t>Vũ Thị Thanh</t>
  </si>
  <si>
    <t>Lê Thu</t>
  </si>
  <si>
    <t>60/41.01</t>
  </si>
  <si>
    <t>HT 4/24 2tg</t>
  </si>
  <si>
    <t>Nguyễn Đình</t>
  </si>
  <si>
    <t>HT 05/23 2tg
HT Kinh tế 5/23 2tg</t>
  </si>
  <si>
    <t>7/23 3tg</t>
  </si>
  <si>
    <t xml:space="preserve">HT ĐTN 5/23 
HT Kinh tế 5/23 </t>
  </si>
  <si>
    <t>7/23</t>
  </si>
  <si>
    <t>HT 05/23 1tg, 
HT ĐTN 05/23 1tg
HT Kinh tế  05/23 1tg</t>
  </si>
  <si>
    <t xml:space="preserve">    </t>
  </si>
  <si>
    <t>Khoa 23 4tg ba, 
Khoa 23 5tg kk</t>
  </si>
  <si>
    <t>Khoa 23 2tg ba,
 Khoa 23 2tg ba</t>
  </si>
  <si>
    <t>Khoa 23 2tg ba, 
Khoa 23 2tg ba</t>
  </si>
  <si>
    <t>HV 23 2tg (ĐTN)</t>
  </si>
  <si>
    <t>Khoa 23 5tg ba, 
Hv 23 4tg, 
Khoa 23 3tg nhất</t>
  </si>
  <si>
    <t>Đinh Quốc</t>
  </si>
  <si>
    <t>60/06.04 CLC</t>
  </si>
  <si>
    <t>HT CLC 2/23</t>
  </si>
  <si>
    <t>7/232tg</t>
  </si>
  <si>
    <t>12/22' 2tg
7/23 2tg</t>
  </si>
  <si>
    <t>fes thuế 5/23, HT 11/22 2tg, 
HT 05/23 3tg, HT 05/23 3tg</t>
  </si>
  <si>
    <t>Logistic VN 11/22, 
HT 11/22 1tg</t>
  </si>
  <si>
    <t>2+5/23,</t>
  </si>
  <si>
    <t>HT 11/22 2tg
HT cấp HV (ĐTN&amp;Ban QLKH) 12/22</t>
  </si>
  <si>
    <t>5/23 3tg</t>
  </si>
  <si>
    <t xml:space="preserve">HT 11/22 7tg
HT FASPS 11/22 </t>
  </si>
  <si>
    <t>5/23,</t>
  </si>
  <si>
    <t>9/22,</t>
  </si>
  <si>
    <t>Phạm Hoàng Bích</t>
  </si>
  <si>
    <t>HT 2/23</t>
  </si>
  <si>
    <t>1/23,</t>
  </si>
  <si>
    <t>Vương Mạnh</t>
  </si>
  <si>
    <t>6/23 3tg</t>
  </si>
  <si>
    <t>HTQT SRICYEB 8/22</t>
  </si>
  <si>
    <t>HT 11/22 2tg,
 HT CLC 2/23 2tg
HT ĐTN 05/23 2tg</t>
  </si>
  <si>
    <t>HT 11/22 1tg, 
HT 11/22 2tg, 
HT ĐTN 05/23 2tg
HT cấp HV (ĐTN&amp; Ban QLKH) 12/22</t>
  </si>
  <si>
    <t>Phạm Quốc</t>
  </si>
  <si>
    <t>HT 2/23 2baif</t>
  </si>
  <si>
    <t>Vũ Đức Hoàng</t>
  </si>
  <si>
    <t>HT 2/23 2tg</t>
  </si>
  <si>
    <t>Ht 2/23 2tg</t>
  </si>
  <si>
    <t xml:space="preserve">HT 11/22 3tg
HT 2/23 2tg
HT 2/23 </t>
  </si>
  <si>
    <t>HT 11/22 3tg
HT 2/23</t>
  </si>
  <si>
    <t>HT 11/22 3tg, 
HT 11/22 3tg
HT 2/23</t>
  </si>
  <si>
    <t>Ht 2/23</t>
  </si>
  <si>
    <t>7/23,</t>
  </si>
  <si>
    <t>11/22 2tg</t>
  </si>
  <si>
    <t>10/22' 2tg, 
12/22', 8/22
1/23 2tg
2+3+4+5/23'</t>
  </si>
  <si>
    <t>5/23 4tg</t>
  </si>
  <si>
    <t>HT ĐTN 05/23 1tg
HT 2/23</t>
  </si>
  <si>
    <t>HT 11/22 2tg, HT 11/22 1tg, 
HT 11/22 3tg
Ht 2/23 2b
Ht 2/23 5tg</t>
  </si>
  <si>
    <t>HT2/23</t>
  </si>
  <si>
    <t>HT 05/23 1tg
HT TCDN 5/23 3tg</t>
  </si>
  <si>
    <t>1/23' 2tg, 6/23 3tg</t>
  </si>
  <si>
    <t>HT 05/23 2tg
 HT QTSV SR-ICYREB 22</t>
  </si>
  <si>
    <t xml:space="preserve">Phạm Nguyễn Hoài </t>
  </si>
  <si>
    <t>HV 23 3tg nhì</t>
  </si>
  <si>
    <t>trước là 32.03</t>
  </si>
  <si>
    <t>Nguyễn Thị Lệ</t>
  </si>
  <si>
    <t>Ht 5/23</t>
  </si>
  <si>
    <t>Phùng Hà</t>
  </si>
  <si>
    <t xml:space="preserve">Olympic KTL và ứng dụng 2023 nhưng bên đoàn thanh niên chưa gửi </t>
  </si>
  <si>
    <t>Ghi chú</t>
  </si>
  <si>
    <t>TC (Jof F&amp;AR) kỳ 2 (4/2023) 2sv</t>
  </si>
  <si>
    <t>HT 05/23 3tg, HT 05/23 1tg, HT 05/23 2tg, HT 05/23 4tg</t>
  </si>
  <si>
    <t>11/22,12/22 2b, 1/23, 4/23', 4/23' 2tg</t>
  </si>
  <si>
    <t>Khoa 23 4tg ba
ĐTGV Ths. Lã Thị Lâm 11/22 1sv</t>
  </si>
  <si>
    <t>HT ĐTN 5/23 4tg</t>
  </si>
  <si>
    <t>ĐTGV TS. Lưu Hữu Đức 12/22 3sv
ĐTGV Ths. Bùi Văn Tiên 1sv</t>
  </si>
  <si>
    <t>HT 05/23 1tg
HT ĐTN 05/23 2tg
HT cấp HV (ĐTN&amp;QLKH) 12/22 3tg</t>
  </si>
  <si>
    <t>HT 02/23 2tg
HT 05/23 4tg</t>
  </si>
  <si>
    <t>HTQTSV 8/23 5sv</t>
  </si>
  <si>
    <t>60/11.07CLC</t>
  </si>
  <si>
    <t>HT 05/23 2tg, HT 05/23 1tg,
 HT ĐTN 05/23 2tg
HT 05/23 3tg
Festival kế toán 23</t>
  </si>
  <si>
    <t>HT 05/23 1tg, HT 05/23 3tg, 
HT ĐTN 05/23 2tg</t>
  </si>
  <si>
    <t>11/22 2tg
5/23' 2tg</t>
  </si>
  <si>
    <t>HT kinh tế  05/23 1tg</t>
  </si>
  <si>
    <t>trong danh sách 41,01</t>
  </si>
  <si>
    <t>Hv 23 5tg (Nhóm trưởng)</t>
  </si>
  <si>
    <t>đã chia cho nhóm trưởng</t>
  </si>
  <si>
    <t>đã chia cho cho nhóm trưởng</t>
  </si>
  <si>
    <t>9/22', 7/23, 2/23 3tg</t>
  </si>
  <si>
    <t>trong ht ghi sai lớp</t>
  </si>
  <si>
    <t>HT 04/23 1tg
HT ĐTN 12/22
Fes TCC 11/22
HT ĐTN 05/23 3tg</t>
  </si>
  <si>
    <t>trong danh sách là nguyễn thị ngọc hà, sv là nguyễn ngọc hà</t>
  </si>
  <si>
    <t>HT ĐTN 05/23 3tg
HT HV (ĐTN&amp;QLKH)
 12/22 3tg</t>
  </si>
  <si>
    <t>HT 04/23 1tg
Fes TCC 11/22</t>
  </si>
  <si>
    <t>bị sai tên (Vy)</t>
  </si>
  <si>
    <t xml:space="preserve">sai họ và lớp </t>
  </si>
  <si>
    <t>HT 4/23
HT ĐTN 05/23 4tg
HT cấp HV (ĐTN&amp;QLKH) 12/22 7tg</t>
  </si>
  <si>
    <t>HT cấp HV (ĐTN&amp;QLKH
) 12/22 7tg</t>
  </si>
  <si>
    <t>HT ĐTN 05/23 4tg
HT cấp HV (ĐTN&amp;QLKJ) 12/22 2tg</t>
  </si>
  <si>
    <t xml:space="preserve">Trần Lê </t>
  </si>
  <si>
    <t xml:space="preserve">HV 23 2tg
ĐTGV TS. Phạm Quỳnh 
Mai 12/22 2sv
Olimpic KTL 23 KK </t>
  </si>
  <si>
    <t>HT 05/23 2tg
HT 05/23 1tg
HT ĐTN 05/23 3tg
HT HV (ĐTN&amp;QLKH( 12/22 3tg</t>
  </si>
  <si>
    <t>HT 05/23 2tg
HT ĐTN 05/23 3tg
HT cấp HV (ĐTN&amp;QLKH) 12/22 3tg</t>
  </si>
  <si>
    <t>HV 23 2tg
Olympic KTL 2023 KK</t>
  </si>
  <si>
    <t>Khoa NHBH 23 3tg ba</t>
  </si>
  <si>
    <t>Hv 23 2tg
ĐTN 23 3tg ba
ĐTGV Ths. Nguyễn Thanh Thảo 3sv</t>
  </si>
  <si>
    <t>ĐTGV Ths. Nguyễn Thanh Thảo 12/22 3sv</t>
  </si>
  <si>
    <t>Khoa 23 nhì
ĐTGV Ths. Nguyễn Thanh Thảo 12/22 3tg</t>
  </si>
  <si>
    <t>HT 05/23 1tg, 
HT ĐTN 05/23 2tg</t>
  </si>
  <si>
    <t>8/22', 7/23</t>
  </si>
  <si>
    <t>59/21.07 CLC</t>
  </si>
  <si>
    <t>ĐTGV 10/22 PGS. Phạm Thị Kim Vân 2sv
ĐTGV TS. Cù Thu Thủy 12/22 2 sv 
ĐT TS. Bùi Thị Thu Hương 12/22 6sv
Khoa 23 4tg ba</t>
  </si>
  <si>
    <t xml:space="preserve">Phạm Nguyễn Thùy </t>
  </si>
  <si>
    <t>HT 5/2023 2tg</t>
  </si>
  <si>
    <t>HT 05/23 1tg, HT 05/23 2tg, 
HT 05/23 1tg, HT 05/23 2tg, HT 05/23 2tg, HT ĐTN 05/23 1tg
Fes 2023
HT cấp HV 12/22 (ĐTN&amp;QLKH)</t>
  </si>
  <si>
    <t>fes 23</t>
  </si>
  <si>
    <t>HT 05/23 2tg, 
HT 05/23 2tg, HT 05/23 2tg, HT ĐTN 05/23 1tg
HT cấp HV 12/22 (ĐTN&amp;QLKH)  1b 2tg, 2 b 3tg</t>
  </si>
  <si>
    <t>HT 05/23 2tg, HT 05/23 2tg
HT cấp HV 12/22 
(ĐTN&amp;QLKH) 2b 3tg</t>
  </si>
  <si>
    <t>4/23 2tg</t>
  </si>
  <si>
    <t>HT ĐTN 05/23 1tg
HT cấp HV 12/22 
(ĐTN&amp;QLKH) 4tg</t>
  </si>
  <si>
    <t>HT 05/23 1tg, HT 05/23 2tg, 
HT ĐTN 05/23 3tg, HT ĐTN 05/23 2tg</t>
  </si>
  <si>
    <t>HT ĐTN 05/23 3tg, 
HT 05/23 2tg</t>
  </si>
  <si>
    <t>HT 01/23 1tg,
 HT 01/23 1tg 2b, HT 05/23 1tg</t>
  </si>
  <si>
    <t>HT 05/23 4tg
HT cáp HV 12/22 
(ĐTN&amp;QLKH) 3tg</t>
  </si>
  <si>
    <t>HT ĐTN 05/23 3tg, 
HT 01/23 1tg
HT cấp HV 12/22 
(ĐTN&amp;QLKH) 3tg</t>
  </si>
  <si>
    <t>HT 05/23 3tg, 
HT ĐTN 05/23 3tg</t>
  </si>
  <si>
    <t>HT cấp HV 12/22 
(ĐTN&amp;QLKH) 4tg</t>
  </si>
  <si>
    <t>vi Hoàng</t>
  </si>
  <si>
    <t>HT cấp HV 12/22 
(ĐTN&amp;QLKH)4tg</t>
  </si>
  <si>
    <t>Nguyễn Trung</t>
  </si>
  <si>
    <t>HT ĐTN 05/23 2tg
HT cấp HV 12/22 
(ĐTN&amp;QLKH)3tg</t>
  </si>
  <si>
    <t>HT cấp HV 12/22 
(ĐTN&amp;QLKH)2tg</t>
  </si>
  <si>
    <t>HT 4/24 3tg
HT cấp HV 12/22 
(ĐTN&amp;QLKH)3tg</t>
  </si>
  <si>
    <t>HT 05/23 1tg, HT 05/23 2tg, 
HT ĐTN 05/23 1tg, HT ĐTN 05/23 2tg, HT 05/23 1tg
HT cấp HV 12/22 
(ĐTN&amp;QLKH)2tg</t>
  </si>
  <si>
    <t>HT cấp HV 12/22 
(ĐTN&amp;QLKH)3tg</t>
  </si>
  <si>
    <t>HT 05/23 1tg,
 HT 05/23 3tg, HT 05/23 3tg
HT cấp HV 12/22 
(ĐTN&amp;QLKH)4tg</t>
  </si>
  <si>
    <t>Hv 23 5tg
ĐTGV PGS. Nguyễn 
Lê Cường 12/22</t>
  </si>
  <si>
    <t>HT 01/23 1tg, 
 HT 05/23 1tg 3b</t>
  </si>
  <si>
    <t>Khoa 23 kk, 
Khoa 23 3tg nhất</t>
  </si>
  <si>
    <t>HT 01/23 2tg,
HT 01/23 1tg, HT 01/23 1tg, HT 05/23 2tg, HT 05/23 1tg</t>
  </si>
  <si>
    <t>HT 05/23 1tg, 
HT 05/23 2tg, HT ĐTN 05/23 2tg</t>
  </si>
  <si>
    <t>HT 05/23 2tg, 
HT 05/23 2tg, HT 05/23 2tg</t>
  </si>
  <si>
    <r>
      <rPr>
        <b/>
        <i/>
        <sz val="12"/>
        <color indexed="9"/>
        <rFont val="Times New Roman"/>
        <family val="1"/>
      </rPr>
      <t xml:space="preserve">Lưu ý: </t>
    </r>
    <r>
      <rPr>
        <i/>
        <sz val="12"/>
        <color indexed="9"/>
        <rFont val="Times New Roman"/>
        <family val="1"/>
      </rPr>
      <t xml:space="preserve">
- Ban Quản lý Khoa học gửi bảng tổng hợp kết quả NCKH tới sinh viên. Ban QLKH đề nghị Khoa cho sinh viên kiểm tra đối chiếu nếu có thay đổi, sinh viên tập hợp theo khoa để khoa gửi về Ban QLKH (theo mẫu) trước ngày </t>
    </r>
    <r>
      <rPr>
        <b/>
        <i/>
        <sz val="12"/>
        <color indexed="9"/>
        <rFont val="Times New Roman"/>
        <family val="1"/>
      </rPr>
      <t xml:space="preserve">21/08/2023 
</t>
    </r>
    <r>
      <rPr>
        <sz val="12"/>
        <color indexed="9"/>
        <rFont val="Times New Roman"/>
        <family val="1"/>
      </rPr>
      <t>-</t>
    </r>
    <r>
      <rPr>
        <b/>
        <i/>
        <sz val="12"/>
        <color indexed="9"/>
        <rFont val="Times New Roman"/>
        <family val="1"/>
      </rPr>
      <t xml:space="preserve"> </t>
    </r>
    <r>
      <rPr>
        <i/>
        <sz val="12"/>
        <color indexed="9"/>
        <rFont val="Times New Roman"/>
        <family val="1"/>
      </rPr>
      <t>Tổng điểm khen thưởng trong năm học là 4 điểm.</t>
    </r>
  </si>
  <si>
    <t>8/22',10/22'
3/23',5/23'</t>
  </si>
  <si>
    <t>HT 05/23 2tg
HT 01/23 3tg
HT ĐTN 05/23 2tg
HTTCQT 11/22
HT thuế&amp;HQ 2 b 2 tg, 1 b 3tg
HT CLC kế toán 2 bài 3tg, 4 bài 2tg
HT 05/23 3tg, HT 05/23 2tg</t>
  </si>
  <si>
    <t>HV 23
ĐTGV Ths. Hoàng Hải Ninh 9/22 4sv</t>
  </si>
  <si>
    <t>60/10.17</t>
  </si>
  <si>
    <t>ĐTGV Ths. Hồng Hạnh+Vũ Phượng 12/22 1sv</t>
  </si>
  <si>
    <t>HT 05/23 1tg
HT cấp HV (Khoa NN&amp;Ban QLKH) 12/22 3tg
HT NHBH 3/23</t>
  </si>
  <si>
    <t>fes thuế 5/23, HT 05/23 3tg, 
HT 05/23 3tg</t>
  </si>
  <si>
    <t>4/23' 2tg, 
5/23' 2tg</t>
  </si>
  <si>
    <t>HT TCC 05/23 1tg</t>
  </si>
  <si>
    <t>HT 01/23 2tg, HT 01/23 2tg, 
HT 05/23 1tg</t>
  </si>
  <si>
    <t xml:space="preserve">Nguyễn Minh Phương </t>
  </si>
  <si>
    <t>Phạn Thị Thu</t>
  </si>
  <si>
    <t xml:space="preserve">Dư Thúy </t>
  </si>
  <si>
    <t>7/23,10/23</t>
  </si>
  <si>
    <t>SEDBM6 2023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</si>
</sst>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d/yyyy"/>
    <numFmt numFmtId="167" formatCode="yyyy/d"/>
    <numFmt numFmtId="168" formatCode="yyyy/m"/>
    <numFmt numFmtId="169" formatCode="m/yyyy"/>
    <numFmt numFmtId="170" formatCode="m/yyyy\l"/>
    <numFmt numFmtId="171" formatCode="m/d;@"/>
    <numFmt numFmtId="172" formatCode="mmm\-yyyy"/>
    <numFmt numFmtId="173" formatCode="00\-00\-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0.000"/>
  </numFmts>
  <fonts count="85">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0"/>
      <color indexed="56"/>
      <name val="Times New Roman"/>
      <family val="1"/>
    </font>
    <font>
      <i/>
      <sz val="10"/>
      <name val="Times New Roman"/>
      <family val="1"/>
    </font>
    <font>
      <b/>
      <i/>
      <sz val="10"/>
      <name val="Times New Roman"/>
      <family val="1"/>
    </font>
    <font>
      <b/>
      <i/>
      <sz val="10"/>
      <name val="Arial"/>
      <family val="2"/>
    </font>
    <font>
      <b/>
      <sz val="12"/>
      <name val="Times New Roman"/>
      <family val="1"/>
    </font>
    <font>
      <b/>
      <sz val="10"/>
      <name val="Arial"/>
      <family val="2"/>
    </font>
    <font>
      <b/>
      <sz val="13"/>
      <name val="Times New Roman"/>
      <family val="1"/>
    </font>
    <font>
      <b/>
      <sz val="10"/>
      <color indexed="56"/>
      <name val="Times New Roman"/>
      <family val="1"/>
    </font>
    <font>
      <sz val="11"/>
      <name val="Calibri"/>
      <family val="2"/>
    </font>
    <font>
      <b/>
      <sz val="10"/>
      <color indexed="10"/>
      <name val="Times New Roman"/>
      <family val="1"/>
    </font>
    <font>
      <sz val="10"/>
      <color indexed="10"/>
      <name val="Times New Roman"/>
      <family val="1"/>
    </font>
    <font>
      <sz val="14"/>
      <name val="Times New Roman"/>
      <family val="1"/>
    </font>
    <font>
      <b/>
      <sz val="14"/>
      <name val="Times New Roman"/>
      <family val="1"/>
    </font>
    <font>
      <i/>
      <sz val="14"/>
      <name val="Times New Roman"/>
      <family val="1"/>
    </font>
    <font>
      <b/>
      <sz val="14"/>
      <name val="Arial"/>
      <family val="2"/>
    </font>
    <font>
      <sz val="14"/>
      <name val="Arial"/>
      <family val="2"/>
    </font>
    <font>
      <i/>
      <sz val="12"/>
      <name val="Times New Roman"/>
      <family val="1"/>
    </font>
    <font>
      <b/>
      <i/>
      <sz val="12"/>
      <name val="Times New Roman"/>
      <family val="1"/>
    </font>
    <font>
      <sz val="12"/>
      <name val="Times New Roman"/>
      <family val="1"/>
    </font>
    <font>
      <i/>
      <sz val="12"/>
      <color indexed="9"/>
      <name val="Times New Roman"/>
      <family val="1"/>
    </font>
    <font>
      <b/>
      <i/>
      <sz val="12"/>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9"/>
      <name val="Times New Roman"/>
      <family val="1"/>
    </font>
    <font>
      <b/>
      <sz val="10"/>
      <color indexed="9"/>
      <name val="Times New Roman"/>
      <family val="1"/>
    </font>
    <font>
      <b/>
      <sz val="10"/>
      <color indexed="8"/>
      <name val="Times New Roman"/>
      <family val="1"/>
    </font>
    <font>
      <b/>
      <sz val="10"/>
      <color indexed="8"/>
      <name val="Cambria"/>
      <family val="1"/>
    </font>
    <font>
      <sz val="10"/>
      <color indexed="8"/>
      <name val="Cambria"/>
      <family val="1"/>
    </font>
    <font>
      <sz val="10"/>
      <color indexed="60"/>
      <name val="Times New Roman"/>
      <family val="1"/>
    </font>
    <font>
      <sz val="10"/>
      <color indexed="60"/>
      <name val="Cambria"/>
      <family val="1"/>
    </font>
    <font>
      <sz val="10"/>
      <color indexed="60"/>
      <name val="Arial"/>
      <family val="2"/>
    </font>
    <font>
      <sz val="3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0"/>
      <name val="Times New Roman"/>
      <family val="1"/>
    </font>
    <font>
      <b/>
      <sz val="10"/>
      <color theme="0"/>
      <name val="Times New Roman"/>
      <family val="1"/>
    </font>
    <font>
      <b/>
      <sz val="10"/>
      <color theme="1"/>
      <name val="Times New Roman"/>
      <family val="1"/>
    </font>
    <font>
      <sz val="10"/>
      <color rgb="FF000000"/>
      <name val="Times New Roman"/>
      <family val="1"/>
    </font>
    <font>
      <b/>
      <sz val="10"/>
      <color theme="1"/>
      <name val="Cambria"/>
      <family val="1"/>
    </font>
    <font>
      <sz val="10"/>
      <color theme="1"/>
      <name val="Cambria"/>
      <family val="1"/>
    </font>
    <font>
      <sz val="10"/>
      <color theme="5" tint="-0.24997000396251678"/>
      <name val="Times New Roman"/>
      <family val="1"/>
    </font>
    <font>
      <sz val="10"/>
      <color theme="5" tint="-0.24997000396251678"/>
      <name val="Cambria"/>
      <family val="1"/>
    </font>
    <font>
      <sz val="10"/>
      <color theme="5" tint="-0.24997000396251678"/>
      <name val="Arial"/>
      <family val="2"/>
    </font>
    <font>
      <sz val="10"/>
      <color rgb="FFFF0000"/>
      <name val="Times New Roman"/>
      <family val="1"/>
    </font>
    <font>
      <b/>
      <sz val="10"/>
      <color rgb="FF000000"/>
      <name val="Times New Roman"/>
      <family val="1"/>
    </font>
    <font>
      <i/>
      <sz val="12"/>
      <color theme="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7"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88">
    <xf numFmtId="0" fontId="0" fillId="0" borderId="0" xfId="0" applyAlignment="1">
      <alignment/>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left" wrapText="1"/>
    </xf>
    <xf numFmtId="0" fontId="4" fillId="0" borderId="10" xfId="0" applyFont="1" applyBorder="1" applyAlignment="1">
      <alignment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center"/>
    </xf>
    <xf numFmtId="169" fontId="4" fillId="0" borderId="0" xfId="0" applyNumberFormat="1" applyFont="1" applyBorder="1" applyAlignment="1">
      <alignment/>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xf>
    <xf numFmtId="173" fontId="4" fillId="0" borderId="0" xfId="0" applyNumberFormat="1" applyFont="1" applyBorder="1" applyAlignment="1">
      <alignment horizontal="center"/>
    </xf>
    <xf numFmtId="173" fontId="5" fillId="0" borderId="10" xfId="0" applyNumberFormat="1" applyFont="1" applyBorder="1" applyAlignment="1">
      <alignment vertical="center"/>
    </xf>
    <xf numFmtId="0" fontId="4" fillId="0" borderId="10" xfId="0" applyFont="1" applyBorder="1" applyAlignment="1">
      <alignment horizontal="left"/>
    </xf>
    <xf numFmtId="169" fontId="4" fillId="0" borderId="10" xfId="0" applyNumberFormat="1" applyFont="1" applyBorder="1" applyAlignment="1">
      <alignment/>
    </xf>
    <xf numFmtId="173" fontId="4" fillId="0" borderId="10" xfId="0" applyNumberFormat="1" applyFont="1" applyBorder="1" applyAlignment="1">
      <alignment horizontal="center"/>
    </xf>
    <xf numFmtId="169" fontId="5" fillId="0" borderId="10" xfId="0" applyNumberFormat="1" applyFont="1" applyBorder="1" applyAlignment="1">
      <alignment horizontal="left" vertical="center" wrapText="1"/>
    </xf>
    <xf numFmtId="173" fontId="4" fillId="0" borderId="10" xfId="0" applyNumberFormat="1" applyFont="1" applyBorder="1" applyAlignment="1">
      <alignment horizontal="left"/>
    </xf>
    <xf numFmtId="0" fontId="5" fillId="0" borderId="10" xfId="0" applyFont="1" applyBorder="1" applyAlignment="1">
      <alignment/>
    </xf>
    <xf numFmtId="0" fontId="4" fillId="0" borderId="10" xfId="0" applyFont="1" applyBorder="1" applyAlignment="1">
      <alignment horizontal="left" vertical="center"/>
    </xf>
    <xf numFmtId="0" fontId="4" fillId="0" borderId="10" xfId="0" applyFont="1" applyBorder="1" applyAlignment="1">
      <alignment vertical="center"/>
    </xf>
    <xf numFmtId="0" fontId="72" fillId="0" borderId="10" xfId="0" applyFont="1" applyBorder="1" applyAlignment="1">
      <alignment horizontal="left"/>
    </xf>
    <xf numFmtId="0" fontId="5" fillId="0" borderId="10" xfId="0" applyFont="1" applyBorder="1" applyAlignment="1">
      <alignment wrapText="1"/>
    </xf>
    <xf numFmtId="169" fontId="5" fillId="0" borderId="10" xfId="0" applyNumberFormat="1" applyFont="1" applyBorder="1" applyAlignment="1">
      <alignment vertical="center"/>
    </xf>
    <xf numFmtId="0" fontId="5" fillId="0" borderId="10" xfId="0" applyFont="1" applyBorder="1" applyAlignment="1">
      <alignment vertical="center" wrapText="1"/>
    </xf>
    <xf numFmtId="0" fontId="4" fillId="0" borderId="0" xfId="0" applyNumberFormat="1" applyFont="1" applyBorder="1" applyAlignment="1">
      <alignment horizontal="center"/>
    </xf>
    <xf numFmtId="0" fontId="5" fillId="0" borderId="10" xfId="0" applyFont="1" applyBorder="1" applyAlignment="1">
      <alignment horizontal="left" vertical="center"/>
    </xf>
    <xf numFmtId="0" fontId="4" fillId="0" borderId="0" xfId="0" applyFont="1" applyBorder="1" applyAlignment="1">
      <alignment vertical="center"/>
    </xf>
    <xf numFmtId="169" fontId="4" fillId="0" borderId="0" xfId="0" applyNumberFormat="1" applyFont="1" applyBorder="1" applyAlignment="1">
      <alignment vertical="center"/>
    </xf>
    <xf numFmtId="0" fontId="4" fillId="0" borderId="10" xfId="0" applyFont="1" applyBorder="1" applyAlignment="1">
      <alignment/>
    </xf>
    <xf numFmtId="0" fontId="4" fillId="0" borderId="0" xfId="0" applyFont="1" applyBorder="1" applyAlignment="1">
      <alignment/>
    </xf>
    <xf numFmtId="0" fontId="4" fillId="0" borderId="10" xfId="0" applyFont="1" applyBorder="1" applyAlignment="1">
      <alignment vertical="center" wrapText="1"/>
    </xf>
    <xf numFmtId="169" fontId="4" fillId="0" borderId="10" xfId="0" applyNumberFormat="1" applyFont="1" applyBorder="1" applyAlignment="1">
      <alignment vertical="center"/>
    </xf>
    <xf numFmtId="0" fontId="72" fillId="0" borderId="10" xfId="0" applyFont="1" applyBorder="1" applyAlignment="1">
      <alignment vertical="center"/>
    </xf>
    <xf numFmtId="0" fontId="5" fillId="0" borderId="10" xfId="0" applyNumberFormat="1" applyFont="1" applyBorder="1" applyAlignment="1">
      <alignment vertical="center"/>
    </xf>
    <xf numFmtId="0" fontId="4" fillId="0" borderId="10" xfId="0" applyNumberFormat="1" applyFont="1" applyBorder="1" applyAlignment="1">
      <alignment vertical="center"/>
    </xf>
    <xf numFmtId="0" fontId="4" fillId="0" borderId="10" xfId="0" applyFont="1" applyFill="1" applyBorder="1" applyAlignment="1">
      <alignment wrapText="1"/>
    </xf>
    <xf numFmtId="0" fontId="4" fillId="0" borderId="0" xfId="0" applyFont="1" applyFill="1" applyBorder="1" applyAlignment="1">
      <alignment horizontal="left"/>
    </xf>
    <xf numFmtId="0" fontId="4" fillId="0" borderId="0" xfId="0" applyFont="1" applyFill="1" applyBorder="1" applyAlignment="1">
      <alignment/>
    </xf>
    <xf numFmtId="0" fontId="72" fillId="0" borderId="10" xfId="0" applyFont="1" applyFill="1" applyBorder="1" applyAlignment="1">
      <alignment vertical="center" wrapText="1"/>
    </xf>
    <xf numFmtId="0" fontId="4" fillId="0" borderId="0" xfId="0" applyNumberFormat="1" applyFont="1" applyBorder="1" applyAlignment="1">
      <alignment vertical="center"/>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xf>
    <xf numFmtId="0" fontId="8" fillId="0" borderId="0" xfId="0" applyFont="1" applyBorder="1" applyAlignment="1">
      <alignment vertical="center"/>
    </xf>
    <xf numFmtId="0" fontId="8" fillId="0" borderId="0" xfId="0" applyFont="1" applyBorder="1" applyAlignment="1">
      <alignment/>
    </xf>
    <xf numFmtId="0" fontId="8" fillId="0" borderId="0" xfId="0" applyFont="1" applyBorder="1" applyAlignment="1">
      <alignment horizontal="center" vertical="center"/>
    </xf>
    <xf numFmtId="0" fontId="72" fillId="0" borderId="10" xfId="0" applyFont="1" applyBorder="1" applyAlignment="1">
      <alignment/>
    </xf>
    <xf numFmtId="171" fontId="4" fillId="0" borderId="10" xfId="0" applyNumberFormat="1" applyFont="1" applyBorder="1" applyAlignment="1">
      <alignment horizontal="center" vertical="center"/>
    </xf>
    <xf numFmtId="0" fontId="72" fillId="0" borderId="10" xfId="0" applyFont="1" applyBorder="1" applyAlignment="1">
      <alignment vertical="center" wrapText="1"/>
    </xf>
    <xf numFmtId="0" fontId="4" fillId="0" borderId="0" xfId="0" applyFont="1" applyFill="1" applyBorder="1" applyAlignment="1">
      <alignment vertical="center"/>
    </xf>
    <xf numFmtId="0" fontId="72" fillId="0" borderId="10" xfId="0" applyFont="1" applyBorder="1" applyAlignment="1">
      <alignment wrapText="1"/>
    </xf>
    <xf numFmtId="0" fontId="4" fillId="0" borderId="10" xfId="0" applyNumberFormat="1" applyFont="1" applyBorder="1" applyAlignment="1">
      <alignment/>
    </xf>
    <xf numFmtId="0" fontId="73" fillId="0" borderId="0" xfId="0" applyFont="1" applyBorder="1" applyAlignment="1">
      <alignment/>
    </xf>
    <xf numFmtId="0" fontId="5"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10" xfId="0" applyFont="1" applyBorder="1" applyAlignment="1">
      <alignment horizontal="center" vertical="center"/>
    </xf>
    <xf numFmtId="0" fontId="5" fillId="0" borderId="0" xfId="0" applyFont="1" applyFill="1" applyBorder="1" applyAlignment="1">
      <alignment horizontal="center" vertical="center"/>
    </xf>
    <xf numFmtId="0" fontId="74" fillId="0" borderId="0" xfId="0" applyFont="1" applyFill="1" applyBorder="1" applyAlignment="1">
      <alignment horizontal="center"/>
    </xf>
    <xf numFmtId="0" fontId="74" fillId="0" borderId="0" xfId="0" applyFont="1" applyFill="1" applyBorder="1" applyAlignment="1">
      <alignment/>
    </xf>
    <xf numFmtId="0" fontId="12" fillId="0" borderId="0" xfId="0" applyFont="1" applyFill="1" applyBorder="1" applyAlignment="1">
      <alignment horizontal="center"/>
    </xf>
    <xf numFmtId="0" fontId="12" fillId="0" borderId="0" xfId="0" applyFont="1" applyFill="1" applyBorder="1" applyAlignment="1">
      <alignment/>
    </xf>
    <xf numFmtId="0" fontId="5" fillId="0" borderId="0" xfId="0" applyFont="1" applyBorder="1" applyAlignment="1">
      <alignment horizontal="left"/>
    </xf>
    <xf numFmtId="0" fontId="72" fillId="0" borderId="10" xfId="0" applyFont="1" applyBorder="1" applyAlignment="1">
      <alignment horizontal="left" vertical="center" wrapText="1"/>
    </xf>
    <xf numFmtId="0" fontId="72" fillId="0" borderId="10" xfId="0" applyFont="1" applyBorder="1" applyAlignment="1">
      <alignment horizontal="left" vertical="center"/>
    </xf>
    <xf numFmtId="0" fontId="72" fillId="0" borderId="0" xfId="0" applyFont="1" applyBorder="1" applyAlignment="1">
      <alignment vertical="center"/>
    </xf>
    <xf numFmtId="0" fontId="72" fillId="0" borderId="0" xfId="0" applyFont="1" applyBorder="1" applyAlignment="1">
      <alignment horizontal="left"/>
    </xf>
    <xf numFmtId="171" fontId="4" fillId="0" borderId="0" xfId="0" applyNumberFormat="1" applyFont="1" applyBorder="1" applyAlignment="1">
      <alignment horizontal="left"/>
    </xf>
    <xf numFmtId="0" fontId="72" fillId="0" borderId="0" xfId="0" applyFont="1" applyFill="1" applyBorder="1" applyAlignment="1">
      <alignment horizontal="left" vertical="center"/>
    </xf>
    <xf numFmtId="0" fontId="4" fillId="0" borderId="0" xfId="0" applyFont="1" applyBorder="1" applyAlignment="1">
      <alignment wrapText="1"/>
    </xf>
    <xf numFmtId="0" fontId="4" fillId="0" borderId="0" xfId="0" applyFont="1" applyFill="1" applyBorder="1" applyAlignment="1">
      <alignment wrapText="1"/>
    </xf>
    <xf numFmtId="173" fontId="5" fillId="0" borderId="0" xfId="0" applyNumberFormat="1" applyFont="1" applyFill="1" applyBorder="1" applyAlignment="1">
      <alignment horizontal="left"/>
    </xf>
    <xf numFmtId="0" fontId="10" fillId="0" borderId="0" xfId="0" applyFont="1" applyBorder="1" applyAlignment="1">
      <alignment horizontal="center"/>
    </xf>
    <xf numFmtId="0" fontId="7" fillId="0" borderId="0" xfId="0" applyFont="1" applyBorder="1" applyAlignment="1">
      <alignment horizontal="left"/>
    </xf>
    <xf numFmtId="0" fontId="7" fillId="0" borderId="0" xfId="0" applyNumberFormat="1" applyFont="1" applyBorder="1" applyAlignment="1">
      <alignment horizontal="left"/>
    </xf>
    <xf numFmtId="0" fontId="14" fillId="0" borderId="10" xfId="0" applyFont="1" applyBorder="1" applyAlignment="1">
      <alignment vertical="center" wrapText="1"/>
    </xf>
    <xf numFmtId="0" fontId="72" fillId="0" borderId="0" xfId="0" applyFont="1" applyFill="1" applyBorder="1" applyAlignment="1">
      <alignment/>
    </xf>
    <xf numFmtId="0" fontId="75" fillId="0" borderId="0" xfId="0" applyFont="1" applyFill="1" applyBorder="1" applyAlignment="1">
      <alignment/>
    </xf>
    <xf numFmtId="0" fontId="72" fillId="0" borderId="0" xfId="0" applyFont="1" applyFill="1" applyBorder="1" applyAlignment="1">
      <alignment horizontal="left"/>
    </xf>
    <xf numFmtId="0" fontId="5" fillId="0" borderId="10" xfId="0" applyFont="1" applyFill="1" applyBorder="1" applyAlignment="1">
      <alignment horizontal="center" wrapText="1"/>
    </xf>
    <xf numFmtId="0" fontId="5" fillId="0" borderId="10" xfId="0" applyFont="1" applyFill="1" applyBorder="1" applyAlignment="1">
      <alignment horizontal="left"/>
    </xf>
    <xf numFmtId="0" fontId="5" fillId="0" borderId="10" xfId="0" applyFont="1" applyFill="1" applyBorder="1" applyAlignment="1">
      <alignment/>
    </xf>
    <xf numFmtId="0" fontId="4" fillId="0" borderId="10" xfId="0" applyFont="1" applyFill="1" applyBorder="1" applyAlignment="1">
      <alignment horizontal="left" wrapText="1"/>
    </xf>
    <xf numFmtId="0" fontId="5" fillId="0" borderId="10" xfId="0" applyNumberFormat="1" applyFont="1" applyFill="1" applyBorder="1" applyAlignment="1">
      <alignment horizontal="left"/>
    </xf>
    <xf numFmtId="0" fontId="5" fillId="0" borderId="10" xfId="0" applyFont="1" applyFill="1" applyBorder="1" applyAlignment="1">
      <alignment horizontal="center"/>
    </xf>
    <xf numFmtId="0" fontId="5" fillId="0" borderId="10" xfId="0" applyNumberFormat="1" applyFont="1" applyFill="1" applyBorder="1" applyAlignment="1">
      <alignment horizontal="center"/>
    </xf>
    <xf numFmtId="173" fontId="5" fillId="0" borderId="10" xfId="0" applyNumberFormat="1" applyFont="1" applyFill="1" applyBorder="1" applyAlignment="1">
      <alignment horizontal="left"/>
    </xf>
    <xf numFmtId="0" fontId="4" fillId="0" borderId="10" xfId="0" applyNumberFormat="1" applyFont="1" applyBorder="1" applyAlignment="1">
      <alignment horizontal="left"/>
    </xf>
    <xf numFmtId="3" fontId="5" fillId="0" borderId="10" xfId="0" applyNumberFormat="1" applyFont="1" applyBorder="1" applyAlignment="1">
      <alignment horizontal="left" vertical="center" wrapText="1"/>
    </xf>
    <xf numFmtId="0" fontId="5" fillId="0" borderId="10" xfId="0" applyFont="1" applyFill="1" applyBorder="1" applyAlignment="1">
      <alignment horizontal="left" wrapText="1"/>
    </xf>
    <xf numFmtId="0" fontId="5" fillId="0" borderId="10" xfId="0" applyNumberFormat="1" applyFont="1" applyFill="1" applyBorder="1" applyAlignment="1">
      <alignment horizontal="left" wrapText="1"/>
    </xf>
    <xf numFmtId="0" fontId="5" fillId="0" borderId="10" xfId="0" applyNumberFormat="1" applyFont="1" applyFill="1" applyBorder="1" applyAlignment="1">
      <alignment horizontal="center" wrapText="1"/>
    </xf>
    <xf numFmtId="173" fontId="4" fillId="0" borderId="10" xfId="0" applyNumberFormat="1" applyFont="1" applyFill="1" applyBorder="1" applyAlignment="1">
      <alignment horizontal="left"/>
    </xf>
    <xf numFmtId="0" fontId="4" fillId="0" borderId="10" xfId="0" applyNumberFormat="1" applyFont="1" applyFill="1" applyBorder="1" applyAlignment="1">
      <alignment horizontal="left"/>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NumberFormat="1"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vertical="center" wrapText="1"/>
    </xf>
    <xf numFmtId="0" fontId="0" fillId="0" borderId="10" xfId="0" applyNumberFormat="1" applyFont="1" applyFill="1" applyBorder="1" applyAlignment="1">
      <alignment/>
    </xf>
    <xf numFmtId="0" fontId="72" fillId="0" borderId="10" xfId="0" applyFont="1" applyFill="1" applyBorder="1" applyAlignment="1">
      <alignment/>
    </xf>
    <xf numFmtId="0" fontId="72" fillId="0" borderId="10" xfId="0" applyFont="1" applyFill="1" applyBorder="1" applyAlignment="1">
      <alignment wrapText="1"/>
    </xf>
    <xf numFmtId="0" fontId="4" fillId="0" borderId="10" xfId="0" applyNumberFormat="1" applyFont="1" applyFill="1" applyBorder="1" applyAlignment="1">
      <alignment/>
    </xf>
    <xf numFmtId="0"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wrapText="1"/>
    </xf>
    <xf numFmtId="0" fontId="72" fillId="0" borderId="10" xfId="0" applyFont="1" applyFill="1" applyBorder="1" applyAlignment="1">
      <alignment horizontal="left" wrapText="1"/>
    </xf>
    <xf numFmtId="0" fontId="4" fillId="0" borderId="10" xfId="0" applyFont="1" applyFill="1" applyBorder="1" applyAlignment="1">
      <alignment vertical="center"/>
    </xf>
    <xf numFmtId="0" fontId="72" fillId="0" borderId="10" xfId="0" applyNumberFormat="1" applyFont="1" applyFill="1" applyBorder="1" applyAlignment="1">
      <alignment horizontal="left" wrapText="1"/>
    </xf>
    <xf numFmtId="0" fontId="75" fillId="0" borderId="10" xfId="0" applyFont="1" applyFill="1" applyBorder="1" applyAlignment="1">
      <alignment horizontal="left" wrapText="1"/>
    </xf>
    <xf numFmtId="0" fontId="75" fillId="0" borderId="10" xfId="0" applyNumberFormat="1" applyFont="1" applyFill="1" applyBorder="1" applyAlignment="1">
      <alignment horizontal="left" wrapText="1"/>
    </xf>
    <xf numFmtId="0" fontId="4" fillId="0" borderId="10" xfId="0" applyNumberFormat="1" applyFont="1" applyFill="1" applyBorder="1" applyAlignment="1">
      <alignment vertical="center"/>
    </xf>
    <xf numFmtId="0" fontId="4" fillId="0" borderId="10" xfId="0" applyNumberFormat="1" applyFont="1" applyBorder="1" applyAlignment="1">
      <alignment horizontal="center"/>
    </xf>
    <xf numFmtId="0" fontId="72" fillId="0" borderId="10" xfId="0" applyFont="1" applyFill="1" applyBorder="1" applyAlignment="1">
      <alignment horizontal="left" vertical="center"/>
    </xf>
    <xf numFmtId="0" fontId="5" fillId="0" borderId="10" xfId="0" applyFont="1" applyBorder="1" applyAlignment="1">
      <alignment horizontal="center"/>
    </xf>
    <xf numFmtId="0" fontId="5" fillId="0" borderId="10" xfId="0" applyFont="1" applyBorder="1" applyAlignment="1">
      <alignment horizontal="left"/>
    </xf>
    <xf numFmtId="173" fontId="4" fillId="0" borderId="10" xfId="0" applyNumberFormat="1" applyFont="1" applyBorder="1" applyAlignment="1">
      <alignment horizontal="left" wrapText="1"/>
    </xf>
    <xf numFmtId="0" fontId="72" fillId="0" borderId="10" xfId="0" applyFont="1" applyBorder="1" applyAlignment="1">
      <alignment horizontal="left" wrapText="1"/>
    </xf>
    <xf numFmtId="0" fontId="76" fillId="0" borderId="10" xfId="0" applyFont="1" applyBorder="1" applyAlignment="1">
      <alignment horizontal="left" wrapText="1"/>
    </xf>
    <xf numFmtId="169" fontId="4" fillId="0" borderId="10" xfId="0" applyNumberFormat="1" applyFont="1" applyBorder="1" applyAlignment="1">
      <alignment horizontal="left"/>
    </xf>
    <xf numFmtId="173" fontId="4" fillId="0" borderId="10" xfId="0" applyNumberFormat="1" applyFont="1" applyBorder="1" applyAlignment="1">
      <alignment horizontal="left" vertical="center"/>
    </xf>
    <xf numFmtId="16" fontId="72" fillId="0" borderId="10" xfId="0" applyNumberFormat="1" applyFont="1" applyBorder="1" applyAlignment="1">
      <alignment horizontal="left"/>
    </xf>
    <xf numFmtId="0" fontId="0" fillId="0" borderId="10" xfId="0" applyFont="1" applyFill="1" applyBorder="1" applyAlignment="1">
      <alignment horizontal="center"/>
    </xf>
    <xf numFmtId="0" fontId="72" fillId="0" borderId="10" xfId="0" applyNumberFormat="1" applyFont="1" applyFill="1" applyBorder="1" applyAlignment="1">
      <alignment horizontal="center" wrapText="1"/>
    </xf>
    <xf numFmtId="0" fontId="75" fillId="0" borderId="10" xfId="0" applyNumberFormat="1" applyFont="1" applyFill="1" applyBorder="1" applyAlignment="1">
      <alignment horizontal="center" wrapText="1"/>
    </xf>
    <xf numFmtId="0" fontId="11" fillId="0" borderId="10" xfId="0" applyFont="1" applyFill="1" applyBorder="1" applyAlignment="1">
      <alignment horizontal="center"/>
    </xf>
    <xf numFmtId="0" fontId="0" fillId="0" borderId="0" xfId="0" applyFont="1" applyFill="1" applyBorder="1" applyAlignment="1">
      <alignment horizontal="center"/>
    </xf>
    <xf numFmtId="0" fontId="72" fillId="0" borderId="10" xfId="0" applyFont="1" applyBorder="1" applyAlignment="1">
      <alignment/>
    </xf>
    <xf numFmtId="171" fontId="5" fillId="0" borderId="10" xfId="0" applyNumberFormat="1" applyFont="1" applyBorder="1" applyAlignment="1">
      <alignment horizontal="left" wrapText="1"/>
    </xf>
    <xf numFmtId="0" fontId="5" fillId="0" borderId="10" xfId="0" applyFont="1" applyBorder="1" applyAlignment="1">
      <alignment horizontal="left" wrapText="1"/>
    </xf>
    <xf numFmtId="0" fontId="5" fillId="0" borderId="10" xfId="0" applyNumberFormat="1" applyFont="1" applyBorder="1" applyAlignment="1">
      <alignment horizontal="left"/>
    </xf>
    <xf numFmtId="0" fontId="77" fillId="0" borderId="10" xfId="0" applyFont="1" applyBorder="1" applyAlignment="1">
      <alignment horizontal="left"/>
    </xf>
    <xf numFmtId="0" fontId="5" fillId="0" borderId="10" xfId="0" applyNumberFormat="1" applyFont="1" applyBorder="1" applyAlignment="1">
      <alignment horizontal="left" wrapText="1"/>
    </xf>
    <xf numFmtId="17" fontId="11" fillId="0" borderId="10" xfId="0" applyNumberFormat="1" applyFont="1" applyBorder="1" applyAlignment="1">
      <alignment horizontal="left" wrapText="1"/>
    </xf>
    <xf numFmtId="171" fontId="5" fillId="0" borderId="10" xfId="0" applyNumberFormat="1" applyFont="1" applyBorder="1" applyAlignment="1">
      <alignment horizontal="left"/>
    </xf>
    <xf numFmtId="0" fontId="77" fillId="0" borderId="10" xfId="0" applyFont="1" applyBorder="1" applyAlignment="1">
      <alignment horizontal="left" wrapText="1"/>
    </xf>
    <xf numFmtId="173" fontId="5" fillId="0" borderId="10" xfId="0" applyNumberFormat="1" applyFont="1" applyBorder="1" applyAlignment="1">
      <alignment horizontal="left" wrapText="1"/>
    </xf>
    <xf numFmtId="17" fontId="0" fillId="0" borderId="10" xfId="0" applyNumberFormat="1" applyFont="1" applyFill="1" applyBorder="1" applyAlignment="1">
      <alignment horizontal="left" wrapText="1"/>
    </xf>
    <xf numFmtId="171" fontId="4" fillId="0" borderId="10" xfId="0" applyNumberFormat="1" applyFont="1" applyBorder="1" applyAlignment="1">
      <alignment horizontal="left"/>
    </xf>
    <xf numFmtId="17" fontId="0" fillId="0" borderId="10" xfId="0" applyNumberFormat="1" applyFont="1" applyFill="1" applyBorder="1" applyAlignment="1">
      <alignment horizontal="left"/>
    </xf>
    <xf numFmtId="0" fontId="78" fillId="0" borderId="10" xfId="0" applyFont="1" applyFill="1" applyBorder="1" applyAlignment="1">
      <alignment horizontal="left" wrapText="1"/>
    </xf>
    <xf numFmtId="0" fontId="78" fillId="0" borderId="10" xfId="0" applyFont="1" applyBorder="1" applyAlignment="1">
      <alignment horizontal="left"/>
    </xf>
    <xf numFmtId="17" fontId="0" fillId="0" borderId="10" xfId="0" applyNumberFormat="1" applyFont="1" applyBorder="1" applyAlignment="1">
      <alignment horizontal="left"/>
    </xf>
    <xf numFmtId="0" fontId="0" fillId="0" borderId="10" xfId="0" applyFont="1" applyBorder="1" applyAlignment="1">
      <alignment horizontal="left"/>
    </xf>
    <xf numFmtId="171" fontId="4" fillId="0" borderId="10" xfId="0" applyNumberFormat="1" applyFont="1" applyFill="1" applyBorder="1" applyAlignment="1">
      <alignment horizontal="left"/>
    </xf>
    <xf numFmtId="0" fontId="78" fillId="0" borderId="10" xfId="0" applyFont="1" applyBorder="1" applyAlignment="1">
      <alignment horizontal="left" wrapText="1"/>
    </xf>
    <xf numFmtId="17" fontId="4" fillId="0" borderId="10" xfId="0" applyNumberFormat="1" applyFont="1" applyBorder="1" applyAlignment="1">
      <alignment horizontal="left"/>
    </xf>
    <xf numFmtId="17" fontId="0" fillId="0" borderId="10" xfId="0" applyNumberFormat="1" applyFont="1" applyBorder="1" applyAlignment="1">
      <alignment horizontal="left" wrapText="1"/>
    </xf>
    <xf numFmtId="171" fontId="4" fillId="0" borderId="10" xfId="0" applyNumberFormat="1" applyFont="1" applyBorder="1" applyAlignment="1">
      <alignment horizontal="left" wrapText="1"/>
    </xf>
    <xf numFmtId="0" fontId="4" fillId="0" borderId="10" xfId="0" applyNumberFormat="1" applyFont="1" applyBorder="1" applyAlignment="1">
      <alignment horizontal="left" wrapText="1"/>
    </xf>
    <xf numFmtId="17" fontId="4" fillId="0" borderId="10" xfId="0" applyNumberFormat="1" applyFont="1" applyBorder="1" applyAlignment="1">
      <alignment horizontal="left" wrapText="1"/>
    </xf>
    <xf numFmtId="0" fontId="4" fillId="32" borderId="10" xfId="0" applyFont="1" applyFill="1" applyBorder="1" applyAlignment="1">
      <alignment horizontal="left"/>
    </xf>
    <xf numFmtId="0" fontId="4" fillId="32" borderId="10" xfId="0" applyFont="1" applyFill="1" applyBorder="1" applyAlignment="1">
      <alignment horizontal="left" wrapText="1"/>
    </xf>
    <xf numFmtId="0" fontId="4" fillId="32" borderId="10" xfId="0" applyNumberFormat="1" applyFont="1" applyFill="1" applyBorder="1" applyAlignment="1">
      <alignment horizontal="left"/>
    </xf>
    <xf numFmtId="0" fontId="6" fillId="0" borderId="10" xfId="0" applyFont="1" applyBorder="1" applyAlignment="1">
      <alignment horizontal="left"/>
    </xf>
    <xf numFmtId="17" fontId="4" fillId="0" borderId="10" xfId="0" applyNumberFormat="1" applyFont="1" applyFill="1" applyBorder="1" applyAlignment="1">
      <alignment horizontal="left" wrapText="1"/>
    </xf>
    <xf numFmtId="0" fontId="75" fillId="0" borderId="10" xfId="0" applyFont="1" applyBorder="1" applyAlignment="1">
      <alignment horizontal="left"/>
    </xf>
    <xf numFmtId="17" fontId="5" fillId="0" borderId="10" xfId="0" applyNumberFormat="1" applyFont="1" applyBorder="1" applyAlignment="1">
      <alignment horizontal="left"/>
    </xf>
    <xf numFmtId="0" fontId="13" fillId="0" borderId="10" xfId="0" applyFont="1" applyBorder="1" applyAlignment="1">
      <alignment horizontal="left"/>
    </xf>
    <xf numFmtId="171" fontId="5" fillId="0" borderId="10" xfId="0" applyNumberFormat="1" applyFont="1" applyFill="1" applyBorder="1" applyAlignment="1">
      <alignment horizontal="left"/>
    </xf>
    <xf numFmtId="17" fontId="5" fillId="0" borderId="10" xfId="0" applyNumberFormat="1" applyFont="1" applyBorder="1" applyAlignment="1">
      <alignment horizontal="left" wrapText="1"/>
    </xf>
    <xf numFmtId="0" fontId="11" fillId="0" borderId="10" xfId="0" applyFont="1" applyBorder="1" applyAlignment="1">
      <alignment horizontal="left"/>
    </xf>
    <xf numFmtId="173" fontId="5" fillId="0" borderId="10" xfId="0" applyNumberFormat="1" applyFont="1" applyBorder="1" applyAlignment="1">
      <alignment horizontal="left"/>
    </xf>
    <xf numFmtId="0" fontId="72" fillId="0" borderId="10" xfId="0" applyFont="1" applyFill="1" applyBorder="1" applyAlignment="1">
      <alignment horizontal="left"/>
    </xf>
    <xf numFmtId="0" fontId="4" fillId="32" borderId="10" xfId="0" applyNumberFormat="1" applyFont="1" applyFill="1" applyBorder="1" applyAlignment="1">
      <alignment horizontal="left" wrapText="1"/>
    </xf>
    <xf numFmtId="0" fontId="5" fillId="0" borderId="10" xfId="0" applyNumberFormat="1" applyFont="1" applyBorder="1" applyAlignment="1">
      <alignment horizontal="left" vertical="center"/>
    </xf>
    <xf numFmtId="17" fontId="0" fillId="0" borderId="10" xfId="0" applyNumberFormat="1" applyFont="1" applyBorder="1" applyAlignment="1">
      <alignment horizontal="left"/>
    </xf>
    <xf numFmtId="0" fontId="72" fillId="0" borderId="10" xfId="0" applyFont="1" applyFill="1" applyBorder="1" applyAlignment="1">
      <alignment horizontal="left" vertical="center" wrapText="1"/>
    </xf>
    <xf numFmtId="173" fontId="8" fillId="0" borderId="10" xfId="0" applyNumberFormat="1" applyFont="1" applyBorder="1" applyAlignment="1">
      <alignment horizontal="left"/>
    </xf>
    <xf numFmtId="0" fontId="8" fillId="0" borderId="10" xfId="0" applyFont="1" applyBorder="1" applyAlignment="1">
      <alignment horizontal="left"/>
    </xf>
    <xf numFmtId="169" fontId="5" fillId="0" borderId="10" xfId="0" applyNumberFormat="1" applyFont="1" applyBorder="1" applyAlignment="1">
      <alignment horizontal="left"/>
    </xf>
    <xf numFmtId="17" fontId="9" fillId="0" borderId="10" xfId="0" applyNumberFormat="1" applyFont="1" applyBorder="1" applyAlignment="1">
      <alignment horizontal="left"/>
    </xf>
    <xf numFmtId="0" fontId="4" fillId="0" borderId="10" xfId="0" applyNumberFormat="1" applyFont="1" applyBorder="1" applyAlignment="1">
      <alignment horizontal="left" vertical="center"/>
    </xf>
    <xf numFmtId="169" fontId="4" fillId="0" borderId="10" xfId="0" applyNumberFormat="1" applyFont="1" applyBorder="1" applyAlignment="1">
      <alignment horizontal="left" vertical="center"/>
    </xf>
    <xf numFmtId="0" fontId="72" fillId="0" borderId="10" xfId="0" applyNumberFormat="1" applyFont="1" applyBorder="1" applyAlignment="1">
      <alignment horizontal="left"/>
    </xf>
    <xf numFmtId="0" fontId="0" fillId="0" borderId="10" xfId="0" applyNumberFormat="1" applyFont="1" applyFill="1" applyBorder="1" applyAlignment="1">
      <alignment horizontal="left"/>
    </xf>
    <xf numFmtId="0" fontId="8" fillId="0" borderId="10" xfId="0" applyFont="1" applyBorder="1" applyAlignment="1">
      <alignment horizontal="left" vertical="center" wrapText="1"/>
    </xf>
    <xf numFmtId="0" fontId="9" fillId="0" borderId="10" xfId="0" applyNumberFormat="1" applyFont="1" applyFill="1" applyBorder="1" applyAlignment="1">
      <alignment horizontal="left"/>
    </xf>
    <xf numFmtId="0" fontId="7" fillId="0" borderId="10" xfId="0" applyFont="1" applyBorder="1" applyAlignment="1">
      <alignment horizontal="left"/>
    </xf>
    <xf numFmtId="0" fontId="8" fillId="0" borderId="10" xfId="0" applyFont="1" applyBorder="1" applyAlignment="1">
      <alignment horizontal="left" vertical="center"/>
    </xf>
    <xf numFmtId="0" fontId="0" fillId="0" borderId="10" xfId="0" applyFont="1" applyBorder="1" applyAlignment="1">
      <alignment horizontal="left" vertical="center"/>
    </xf>
    <xf numFmtId="0" fontId="4" fillId="9" borderId="10" xfId="0" applyFont="1" applyFill="1" applyBorder="1" applyAlignment="1">
      <alignment horizontal="center" vertical="center"/>
    </xf>
    <xf numFmtId="0" fontId="4" fillId="9" borderId="10" xfId="0" applyFont="1" applyFill="1" applyBorder="1" applyAlignment="1">
      <alignment vertical="center" wrapText="1"/>
    </xf>
    <xf numFmtId="169" fontId="4" fillId="9" borderId="10" xfId="0" applyNumberFormat="1" applyFont="1" applyFill="1" applyBorder="1" applyAlignment="1">
      <alignment/>
    </xf>
    <xf numFmtId="0" fontId="4" fillId="9" borderId="10" xfId="0" applyFont="1" applyFill="1" applyBorder="1" applyAlignment="1">
      <alignment/>
    </xf>
    <xf numFmtId="0" fontId="4" fillId="9" borderId="10" xfId="0" applyFont="1" applyFill="1" applyBorder="1" applyAlignment="1">
      <alignment horizontal="left"/>
    </xf>
    <xf numFmtId="0" fontId="76" fillId="0" borderId="10" xfId="0" applyFont="1" applyBorder="1" applyAlignment="1">
      <alignment horizontal="left"/>
    </xf>
    <xf numFmtId="0" fontId="4" fillId="9" borderId="10" xfId="0" applyNumberFormat="1" applyFont="1" applyFill="1" applyBorder="1" applyAlignment="1">
      <alignment horizontal="left" wrapText="1"/>
    </xf>
    <xf numFmtId="0" fontId="4" fillId="33" borderId="10" xfId="0" applyFont="1" applyFill="1" applyBorder="1" applyAlignment="1">
      <alignment horizontal="left"/>
    </xf>
    <xf numFmtId="0" fontId="4" fillId="33" borderId="10" xfId="0" applyFont="1" applyFill="1" applyBorder="1" applyAlignment="1">
      <alignment wrapText="1"/>
    </xf>
    <xf numFmtId="0" fontId="4" fillId="33" borderId="10" xfId="0" applyFont="1" applyFill="1" applyBorder="1" applyAlignment="1">
      <alignment horizontal="left" wrapText="1"/>
    </xf>
    <xf numFmtId="0" fontId="4" fillId="33" borderId="10" xfId="0" applyNumberFormat="1" applyFont="1" applyFill="1" applyBorder="1" applyAlignment="1">
      <alignment horizontal="left"/>
    </xf>
    <xf numFmtId="171" fontId="4" fillId="33" borderId="10" xfId="0" applyNumberFormat="1" applyFont="1" applyFill="1" applyBorder="1" applyAlignment="1">
      <alignment horizontal="left"/>
    </xf>
    <xf numFmtId="0" fontId="72" fillId="33" borderId="10" xfId="0" applyFont="1" applyFill="1" applyBorder="1" applyAlignment="1">
      <alignment vertical="center" wrapText="1"/>
    </xf>
    <xf numFmtId="0" fontId="79" fillId="0" borderId="10" xfId="0" applyFont="1" applyFill="1" applyBorder="1" applyAlignment="1">
      <alignment horizontal="left" vertical="center"/>
    </xf>
    <xf numFmtId="0" fontId="79" fillId="0" borderId="10" xfId="0" applyFont="1" applyFill="1" applyBorder="1" applyAlignment="1">
      <alignment horizontal="left" vertical="center" wrapText="1"/>
    </xf>
    <xf numFmtId="0" fontId="79" fillId="0" borderId="10" xfId="0" applyFont="1" applyFill="1" applyBorder="1" applyAlignment="1">
      <alignment horizontal="left"/>
    </xf>
    <xf numFmtId="0" fontId="79" fillId="0" borderId="10" xfId="0" applyNumberFormat="1" applyFont="1" applyFill="1" applyBorder="1" applyAlignment="1">
      <alignment horizontal="left"/>
    </xf>
    <xf numFmtId="0" fontId="79" fillId="0" borderId="0" xfId="0" applyFont="1" applyFill="1" applyBorder="1" applyAlignment="1">
      <alignment horizontal="center" vertical="center"/>
    </xf>
    <xf numFmtId="0" fontId="79" fillId="0" borderId="0" xfId="0" applyFont="1" applyFill="1" applyBorder="1" applyAlignment="1">
      <alignment/>
    </xf>
    <xf numFmtId="0" fontId="4" fillId="34" borderId="10" xfId="0" applyFont="1" applyFill="1" applyBorder="1" applyAlignment="1">
      <alignment horizontal="left"/>
    </xf>
    <xf numFmtId="0" fontId="4" fillId="34" borderId="10" xfId="0" applyFont="1" applyFill="1" applyBorder="1" applyAlignment="1">
      <alignment wrapText="1"/>
    </xf>
    <xf numFmtId="0" fontId="4" fillId="34" borderId="10" xfId="0" applyFont="1" applyFill="1" applyBorder="1" applyAlignment="1">
      <alignment horizontal="left" wrapText="1"/>
    </xf>
    <xf numFmtId="0" fontId="4" fillId="34" borderId="10" xfId="0" applyNumberFormat="1" applyFont="1" applyFill="1" applyBorder="1" applyAlignment="1">
      <alignment horizontal="left"/>
    </xf>
    <xf numFmtId="0" fontId="4" fillId="34" borderId="0" xfId="0" applyFont="1" applyFill="1" applyBorder="1" applyAlignment="1">
      <alignment horizontal="left"/>
    </xf>
    <xf numFmtId="171" fontId="4" fillId="34" borderId="10" xfId="0" applyNumberFormat="1" applyFont="1" applyFill="1" applyBorder="1" applyAlignment="1">
      <alignment horizontal="left"/>
    </xf>
    <xf numFmtId="0" fontId="79" fillId="0" borderId="10" xfId="0" applyFont="1" applyBorder="1" applyAlignment="1">
      <alignment horizontal="left"/>
    </xf>
    <xf numFmtId="0" fontId="79" fillId="0" borderId="10" xfId="0" applyFont="1" applyBorder="1" applyAlignment="1">
      <alignment wrapText="1"/>
    </xf>
    <xf numFmtId="0" fontId="79" fillId="0" borderId="10" xfId="0" applyFont="1" applyBorder="1" applyAlignment="1">
      <alignment horizontal="left" wrapText="1"/>
    </xf>
    <xf numFmtId="0" fontId="80" fillId="0" borderId="10" xfId="0" applyFont="1" applyBorder="1" applyAlignment="1">
      <alignment horizontal="left"/>
    </xf>
    <xf numFmtId="0" fontId="81" fillId="0" borderId="10" xfId="0" applyFont="1" applyBorder="1" applyAlignment="1">
      <alignment horizontal="left"/>
    </xf>
    <xf numFmtId="0" fontId="79" fillId="0" borderId="0" xfId="0" applyFont="1" applyBorder="1" applyAlignment="1">
      <alignment horizontal="lef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73" fillId="0" borderId="0" xfId="0" applyFont="1" applyAlignment="1">
      <alignment/>
    </xf>
    <xf numFmtId="0" fontId="74" fillId="0" borderId="0" xfId="0" applyFont="1" applyAlignment="1">
      <alignment horizontal="center" vertical="center"/>
    </xf>
    <xf numFmtId="0" fontId="74" fillId="0" borderId="0" xfId="0" applyFont="1" applyAlignment="1">
      <alignment vertical="center"/>
    </xf>
    <xf numFmtId="0" fontId="15"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16" fillId="0" borderId="0" xfId="0" applyFont="1" applyAlignment="1">
      <alignment vertical="center"/>
    </xf>
    <xf numFmtId="0" fontId="4" fillId="35" borderId="10" xfId="0" applyFont="1" applyFill="1" applyBorder="1" applyAlignment="1">
      <alignment vertical="center"/>
    </xf>
    <xf numFmtId="0" fontId="4" fillId="35" borderId="10" xfId="0" applyFont="1" applyFill="1" applyBorder="1" applyAlignment="1">
      <alignment vertical="center" wrapText="1"/>
    </xf>
    <xf numFmtId="169" fontId="4" fillId="35" borderId="10" xfId="0" applyNumberFormat="1" applyFont="1" applyFill="1" applyBorder="1" applyAlignment="1">
      <alignment vertical="center"/>
    </xf>
    <xf numFmtId="0" fontId="4" fillId="35" borderId="10" xfId="0" applyFont="1" applyFill="1" applyBorder="1" applyAlignment="1">
      <alignment horizontal="left" vertical="center"/>
    </xf>
    <xf numFmtId="0" fontId="5" fillId="0" borderId="10" xfId="0" applyFont="1" applyBorder="1" applyAlignment="1">
      <alignment horizontal="center" wrapText="1"/>
    </xf>
    <xf numFmtId="0" fontId="5" fillId="0" borderId="0" xfId="0" applyFont="1" applyAlignment="1">
      <alignment/>
    </xf>
    <xf numFmtId="0" fontId="72" fillId="33" borderId="10" xfId="0" applyFont="1" applyFill="1" applyBorder="1" applyAlignment="1">
      <alignment vertical="center"/>
    </xf>
    <xf numFmtId="169" fontId="72" fillId="33" borderId="10" xfId="0" applyNumberFormat="1" applyFont="1" applyFill="1" applyBorder="1" applyAlignment="1">
      <alignment vertical="center"/>
    </xf>
    <xf numFmtId="0" fontId="72" fillId="33" borderId="10" xfId="0" applyFont="1" applyFill="1" applyBorder="1" applyAlignment="1">
      <alignment horizontal="left" vertical="center"/>
    </xf>
    <xf numFmtId="169" fontId="4" fillId="0" borderId="0" xfId="0" applyNumberFormat="1" applyFont="1" applyAlignment="1">
      <alignment vertical="center"/>
    </xf>
    <xf numFmtId="0" fontId="5" fillId="0" borderId="0" xfId="0" applyFont="1" applyAlignment="1">
      <alignment horizontal="left" vertical="center"/>
    </xf>
    <xf numFmtId="171" fontId="5" fillId="0" borderId="0" xfId="0" applyNumberFormat="1" applyFont="1" applyAlignment="1">
      <alignment horizontal="center" vertical="center"/>
    </xf>
    <xf numFmtId="0" fontId="74" fillId="0" borderId="0" xfId="0" applyFont="1" applyAlignment="1">
      <alignment/>
    </xf>
    <xf numFmtId="0" fontId="73" fillId="0" borderId="0" xfId="0" applyFont="1" applyAlignment="1">
      <alignment vertical="center"/>
    </xf>
    <xf numFmtId="0" fontId="5" fillId="32" borderId="10" xfId="0" applyFont="1" applyFill="1" applyBorder="1" applyAlignment="1">
      <alignment vertical="center" wrapText="1"/>
    </xf>
    <xf numFmtId="0" fontId="5" fillId="32" borderId="10" xfId="0" applyFont="1" applyFill="1" applyBorder="1" applyAlignment="1">
      <alignment horizontal="left" vertical="center" wrapText="1"/>
    </xf>
    <xf numFmtId="171" fontId="5" fillId="32" borderId="10" xfId="0" applyNumberFormat="1" applyFont="1" applyFill="1" applyBorder="1" applyAlignment="1">
      <alignment vertical="center" wrapText="1"/>
    </xf>
    <xf numFmtId="0" fontId="5" fillId="32" borderId="10" xfId="0" applyFont="1" applyFill="1" applyBorder="1" applyAlignment="1">
      <alignment horizontal="center" vertical="center" wrapText="1"/>
    </xf>
    <xf numFmtId="171"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vertical="center"/>
    </xf>
    <xf numFmtId="0" fontId="4" fillId="32" borderId="10" xfId="0" applyFont="1" applyFill="1" applyBorder="1" applyAlignment="1">
      <alignment vertical="center" wrapText="1"/>
    </xf>
    <xf numFmtId="169" fontId="4" fillId="0" borderId="10" xfId="0" applyNumberFormat="1" applyFont="1" applyBorder="1" applyAlignment="1">
      <alignment horizontal="left" vertical="center" wrapText="1"/>
    </xf>
    <xf numFmtId="17" fontId="4" fillId="0" borderId="10" xfId="0" applyNumberFormat="1" applyFont="1" applyBorder="1" applyAlignment="1">
      <alignment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left" vertical="center" wrapText="1"/>
    </xf>
    <xf numFmtId="0" fontId="72" fillId="0" borderId="0" xfId="0" applyFont="1" applyAlignment="1">
      <alignment vertical="center"/>
    </xf>
    <xf numFmtId="171" fontId="4" fillId="0" borderId="10" xfId="0" applyNumberFormat="1" applyFont="1" applyBorder="1" applyAlignment="1">
      <alignment vertical="center" wrapText="1"/>
    </xf>
    <xf numFmtId="0" fontId="82" fillId="0" borderId="0" xfId="0" applyFont="1" applyAlignment="1">
      <alignment vertical="center"/>
    </xf>
    <xf numFmtId="0" fontId="72" fillId="32" borderId="10" xfId="0" applyFont="1" applyFill="1" applyBorder="1" applyAlignment="1">
      <alignment horizontal="left" vertical="center" wrapText="1"/>
    </xf>
    <xf numFmtId="171" fontId="4" fillId="32" borderId="10" xfId="0" applyNumberFormat="1" applyFont="1" applyFill="1" applyBorder="1" applyAlignment="1">
      <alignment vertical="center" wrapText="1"/>
    </xf>
    <xf numFmtId="0" fontId="76" fillId="0" borderId="10" xfId="0" applyFont="1" applyBorder="1" applyAlignment="1">
      <alignment vertical="center" wrapText="1"/>
    </xf>
    <xf numFmtId="169" fontId="4" fillId="0" borderId="10" xfId="0" applyNumberFormat="1" applyFont="1" applyBorder="1" applyAlignment="1">
      <alignment vertical="center" wrapText="1"/>
    </xf>
    <xf numFmtId="0" fontId="76" fillId="0" borderId="10" xfId="0" applyFont="1" applyBorder="1" applyAlignment="1">
      <alignment horizontal="left" vertical="center" wrapText="1"/>
    </xf>
    <xf numFmtId="17" fontId="4" fillId="32" borderId="10" xfId="0" applyNumberFormat="1" applyFont="1" applyFill="1" applyBorder="1" applyAlignment="1">
      <alignment vertical="center" wrapText="1"/>
    </xf>
    <xf numFmtId="173" fontId="4" fillId="32" borderId="10" xfId="0" applyNumberFormat="1" applyFont="1" applyFill="1" applyBorder="1" applyAlignment="1">
      <alignment horizontal="left" vertical="center" wrapText="1"/>
    </xf>
    <xf numFmtId="0" fontId="76" fillId="36" borderId="10" xfId="0" applyFont="1" applyFill="1" applyBorder="1" applyAlignment="1">
      <alignment horizontal="left" vertical="center" wrapText="1"/>
    </xf>
    <xf numFmtId="0" fontId="4" fillId="32" borderId="0" xfId="0" applyFont="1" applyFill="1" applyAlignment="1">
      <alignment vertical="center"/>
    </xf>
    <xf numFmtId="0" fontId="72" fillId="32" borderId="10" xfId="0" applyFont="1" applyFill="1" applyBorder="1" applyAlignment="1">
      <alignment vertical="center" wrapText="1"/>
    </xf>
    <xf numFmtId="0" fontId="4" fillId="33" borderId="10" xfId="0" applyFont="1" applyFill="1" applyBorder="1" applyAlignment="1">
      <alignment vertical="center" wrapText="1"/>
    </xf>
    <xf numFmtId="173" fontId="4" fillId="0" borderId="10" xfId="0" applyNumberFormat="1" applyFont="1" applyBorder="1" applyAlignment="1">
      <alignment horizontal="left" vertical="center" wrapText="1"/>
    </xf>
    <xf numFmtId="171" fontId="4" fillId="32" borderId="10" xfId="0" applyNumberFormat="1" applyFont="1" applyFill="1" applyBorder="1" applyAlignment="1">
      <alignment horizontal="left" vertical="center" wrapText="1"/>
    </xf>
    <xf numFmtId="16" fontId="72" fillId="32" borderId="10" xfId="0" applyNumberFormat="1" applyFont="1" applyFill="1" applyBorder="1" applyAlignment="1">
      <alignment vertical="center" wrapText="1"/>
    </xf>
    <xf numFmtId="0" fontId="4" fillId="33" borderId="0" xfId="0" applyFont="1" applyFill="1" applyAlignment="1">
      <alignment vertical="center"/>
    </xf>
    <xf numFmtId="16" fontId="72" fillId="0" borderId="10" xfId="0" applyNumberFormat="1" applyFont="1" applyBorder="1" applyAlignment="1">
      <alignment horizontal="left" wrapText="1"/>
    </xf>
    <xf numFmtId="171" fontId="4" fillId="0" borderId="10" xfId="0" applyNumberFormat="1" applyFont="1" applyBorder="1" applyAlignment="1">
      <alignment horizontal="left" vertical="center" wrapText="1"/>
    </xf>
    <xf numFmtId="0" fontId="4" fillId="0" borderId="10" xfId="0" applyFont="1" applyBorder="1" applyAlignment="1">
      <alignment horizontal="center" wrapText="1"/>
    </xf>
    <xf numFmtId="0" fontId="72" fillId="32" borderId="10" xfId="0" applyFont="1" applyFill="1" applyBorder="1" applyAlignment="1">
      <alignment horizontal="center" vertical="center" wrapText="1"/>
    </xf>
    <xf numFmtId="173" fontId="4" fillId="0" borderId="10" xfId="0" applyNumberFormat="1" applyFont="1" applyBorder="1" applyAlignment="1">
      <alignment vertical="center" wrapText="1"/>
    </xf>
    <xf numFmtId="171" fontId="4" fillId="0" borderId="0" xfId="0" applyNumberFormat="1" applyFont="1" applyAlignment="1">
      <alignment horizontal="center" vertical="center"/>
    </xf>
    <xf numFmtId="169" fontId="4" fillId="0" borderId="0" xfId="0" applyNumberFormat="1" applyFont="1" applyAlignment="1">
      <alignment horizontal="left" vertical="center"/>
    </xf>
    <xf numFmtId="169" fontId="5" fillId="0" borderId="10" xfId="0" applyNumberFormat="1" applyFont="1" applyBorder="1" applyAlignment="1">
      <alignment horizontal="left" vertical="center"/>
    </xf>
    <xf numFmtId="0" fontId="5" fillId="0" borderId="0" xfId="0" applyFont="1" applyAlignment="1">
      <alignment horizontal="left"/>
    </xf>
    <xf numFmtId="0" fontId="4" fillId="0" borderId="0" xfId="0" applyFont="1" applyAlignment="1">
      <alignment vertical="center" wrapText="1"/>
    </xf>
    <xf numFmtId="0" fontId="72" fillId="0" borderId="0" xfId="0" applyFont="1" applyAlignment="1">
      <alignment vertical="center" wrapText="1"/>
    </xf>
    <xf numFmtId="0" fontId="4" fillId="0" borderId="0" xfId="0" applyFont="1" applyAlignment="1">
      <alignment horizontal="left" vertical="center" wrapText="1"/>
    </xf>
    <xf numFmtId="0" fontId="76" fillId="0" borderId="0" xfId="0" applyFont="1" applyAlignment="1">
      <alignment vertical="center" wrapText="1"/>
    </xf>
    <xf numFmtId="17" fontId="4" fillId="0" borderId="0" xfId="0" applyNumberFormat="1" applyFont="1" applyAlignment="1">
      <alignment horizontal="left" vertical="center"/>
    </xf>
    <xf numFmtId="0" fontId="8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173" fontId="5" fillId="0" borderId="0" xfId="0" applyNumberFormat="1" applyFont="1" applyAlignment="1">
      <alignment horizontal="left" vertical="center"/>
    </xf>
    <xf numFmtId="0" fontId="15" fillId="0" borderId="0" xfId="0" applyFont="1" applyAlignment="1">
      <alignment/>
    </xf>
    <xf numFmtId="0" fontId="16" fillId="0" borderId="0" xfId="0" applyFont="1" applyAlignment="1">
      <alignment horizontal="center" vertical="center"/>
    </xf>
    <xf numFmtId="0" fontId="16" fillId="0" borderId="0" xfId="0" applyFont="1" applyAlignment="1">
      <alignment/>
    </xf>
    <xf numFmtId="169" fontId="4" fillId="0" borderId="10" xfId="0" applyNumberFormat="1" applyFont="1" applyBorder="1" applyAlignment="1">
      <alignment horizontal="left" wrapText="1"/>
    </xf>
    <xf numFmtId="17" fontId="4" fillId="0" borderId="10" xfId="0" applyNumberFormat="1" applyFont="1" applyBorder="1" applyAlignment="1">
      <alignment/>
    </xf>
    <xf numFmtId="0" fontId="82" fillId="32" borderId="0" xfId="0" applyFont="1" applyFill="1" applyAlignment="1">
      <alignment horizontal="left"/>
    </xf>
    <xf numFmtId="169" fontId="4" fillId="0" borderId="10" xfId="0" applyNumberFormat="1" applyFont="1" applyBorder="1" applyAlignment="1">
      <alignment wrapText="1"/>
    </xf>
    <xf numFmtId="169" fontId="4" fillId="0" borderId="0" xfId="0" applyNumberFormat="1" applyFont="1" applyAlignment="1">
      <alignment horizontal="left"/>
    </xf>
    <xf numFmtId="0" fontId="15" fillId="0" borderId="10" xfId="0" applyFont="1" applyBorder="1" applyAlignment="1">
      <alignment vertical="center"/>
    </xf>
    <xf numFmtId="169" fontId="5" fillId="0" borderId="10" xfId="0" applyNumberFormat="1" applyFont="1" applyBorder="1" applyAlignment="1">
      <alignment vertical="center" wrapText="1"/>
    </xf>
    <xf numFmtId="0" fontId="4" fillId="32" borderId="10" xfId="0" applyFont="1" applyFill="1" applyBorder="1" applyAlignment="1">
      <alignment wrapText="1"/>
    </xf>
    <xf numFmtId="0" fontId="4" fillId="32" borderId="10" xfId="0" applyFont="1" applyFill="1" applyBorder="1" applyAlignment="1">
      <alignment/>
    </xf>
    <xf numFmtId="49" fontId="72" fillId="0" borderId="10" xfId="0" applyNumberFormat="1" applyFont="1" applyBorder="1" applyAlignment="1">
      <alignment vertical="center" wrapText="1"/>
    </xf>
    <xf numFmtId="0" fontId="72" fillId="36" borderId="10" xfId="0" applyFont="1" applyFill="1" applyBorder="1" applyAlignment="1">
      <alignment vertical="center" wrapText="1"/>
    </xf>
    <xf numFmtId="173" fontId="4" fillId="0" borderId="10" xfId="0" applyNumberFormat="1" applyFont="1" applyBorder="1" applyAlignment="1">
      <alignment vertical="center"/>
    </xf>
    <xf numFmtId="49" fontId="72" fillId="0" borderId="10" xfId="0" applyNumberFormat="1" applyFont="1" applyBorder="1" applyAlignment="1">
      <alignment vertical="center"/>
    </xf>
    <xf numFmtId="17" fontId="4" fillId="0" borderId="10" xfId="0" applyNumberFormat="1" applyFont="1" applyBorder="1" applyAlignment="1">
      <alignment vertical="center"/>
    </xf>
    <xf numFmtId="0" fontId="0" fillId="0" borderId="0" xfId="0" applyFont="1" applyAlignment="1">
      <alignment/>
    </xf>
    <xf numFmtId="169" fontId="5" fillId="0" borderId="10" xfId="0" applyNumberFormat="1" applyFont="1" applyBorder="1" applyAlignment="1">
      <alignment/>
    </xf>
    <xf numFmtId="171"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171" fontId="4" fillId="0" borderId="10" xfId="0" applyNumberFormat="1" applyFont="1" applyFill="1" applyBorder="1" applyAlignment="1">
      <alignment horizontal="center" vertical="center" wrapText="1"/>
    </xf>
    <xf numFmtId="0" fontId="76" fillId="0" borderId="10" xfId="0" applyFont="1" applyFill="1" applyBorder="1" applyAlignment="1">
      <alignment horizontal="left" vertical="center" wrapText="1"/>
    </xf>
    <xf numFmtId="0" fontId="75" fillId="0" borderId="10" xfId="0" applyFont="1" applyBorder="1" applyAlignment="1">
      <alignment vertical="center" wrapText="1"/>
    </xf>
    <xf numFmtId="169" fontId="4" fillId="0" borderId="10" xfId="0" applyNumberFormat="1" applyFont="1" applyFill="1" applyBorder="1" applyAlignment="1">
      <alignment horizontal="left" vertical="center"/>
    </xf>
    <xf numFmtId="0" fontId="4" fillId="0" borderId="10" xfId="0" applyNumberFormat="1" applyFont="1" applyBorder="1" applyAlignment="1">
      <alignment horizontal="left" vertical="center" wrapText="1"/>
    </xf>
    <xf numFmtId="0" fontId="4" fillId="34" borderId="10" xfId="0" applyFont="1" applyFill="1" applyBorder="1" applyAlignment="1">
      <alignment/>
    </xf>
    <xf numFmtId="0" fontId="4" fillId="34" borderId="10" xfId="0" applyFont="1" applyFill="1" applyBorder="1" applyAlignment="1">
      <alignment/>
    </xf>
    <xf numFmtId="0" fontId="72" fillId="34" borderId="10" xfId="0" applyFont="1" applyFill="1" applyBorder="1" applyAlignment="1">
      <alignment/>
    </xf>
    <xf numFmtId="0" fontId="0" fillId="34" borderId="10" xfId="0" applyFont="1" applyFill="1" applyBorder="1" applyAlignment="1">
      <alignment horizontal="center"/>
    </xf>
    <xf numFmtId="0" fontId="4" fillId="34" borderId="10" xfId="0" applyFont="1" applyFill="1" applyBorder="1" applyAlignment="1">
      <alignment horizontal="center"/>
    </xf>
    <xf numFmtId="0" fontId="4" fillId="34" borderId="10" xfId="0" applyNumberFormat="1" applyFont="1" applyFill="1" applyBorder="1" applyAlignment="1">
      <alignment horizontal="center"/>
    </xf>
    <xf numFmtId="0" fontId="5" fillId="34" borderId="0" xfId="0" applyFont="1" applyFill="1" applyBorder="1" applyAlignment="1">
      <alignment horizontal="center"/>
    </xf>
    <xf numFmtId="0" fontId="4" fillId="34" borderId="0" xfId="0" applyFont="1" applyFill="1" applyBorder="1" applyAlignment="1">
      <alignment/>
    </xf>
    <xf numFmtId="0" fontId="4" fillId="34" borderId="10" xfId="0" applyFont="1" applyFill="1" applyBorder="1" applyAlignment="1">
      <alignment vertical="center" wrapText="1"/>
    </xf>
    <xf numFmtId="173" fontId="4" fillId="34" borderId="10" xfId="0" applyNumberFormat="1" applyFont="1" applyFill="1" applyBorder="1" applyAlignment="1">
      <alignment horizontal="left"/>
    </xf>
    <xf numFmtId="169" fontId="4" fillId="0" borderId="10" xfId="0" applyNumberFormat="1"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75" fillId="0" borderId="10" xfId="0" applyFont="1" applyBorder="1" applyAlignment="1">
      <alignment horizontal="left" wrapText="1"/>
    </xf>
    <xf numFmtId="0" fontId="75" fillId="0" borderId="10" xfId="0" applyFont="1" applyBorder="1" applyAlignment="1">
      <alignment vertical="center"/>
    </xf>
    <xf numFmtId="0" fontId="5" fillId="32" borderId="10" xfId="0" applyFont="1" applyFill="1" applyBorder="1" applyAlignment="1">
      <alignment horizontal="left" wrapText="1"/>
    </xf>
    <xf numFmtId="0" fontId="22" fillId="0" borderId="0" xfId="0" applyFont="1" applyBorder="1" applyAlignment="1">
      <alignment horizontal="left" wrapText="1"/>
    </xf>
    <xf numFmtId="0" fontId="22" fillId="0" borderId="0" xfId="0" applyFont="1" applyBorder="1" applyAlignment="1">
      <alignment horizontal="left"/>
    </xf>
    <xf numFmtId="3" fontId="0" fillId="0" borderId="0" xfId="0" applyNumberFormat="1" applyAlignment="1">
      <alignment/>
    </xf>
    <xf numFmtId="0" fontId="7" fillId="0" borderId="0" xfId="0" applyFont="1" applyBorder="1" applyAlignment="1">
      <alignment wrapText="1"/>
    </xf>
    <xf numFmtId="0" fontId="4" fillId="0" borderId="10" xfId="0" applyFont="1" applyBorder="1" applyAlignment="1" quotePrefix="1">
      <alignment horizontal="left" vertical="center"/>
    </xf>
    <xf numFmtId="16" fontId="75" fillId="0" borderId="10" xfId="0" applyNumberFormat="1" applyFont="1" applyBorder="1" applyAlignment="1">
      <alignment horizontal="left" wrapText="1"/>
    </xf>
    <xf numFmtId="0" fontId="4" fillId="33" borderId="10" xfId="0" applyFont="1" applyFill="1" applyBorder="1" applyAlignment="1">
      <alignment horizontal="left" vertical="center" wrapText="1"/>
    </xf>
    <xf numFmtId="171"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0" xfId="0" applyFont="1" applyFill="1" applyBorder="1" applyAlignment="1">
      <alignment vertical="center"/>
    </xf>
    <xf numFmtId="0" fontId="75" fillId="33" borderId="10" xfId="0" applyFont="1" applyFill="1" applyBorder="1" applyAlignment="1">
      <alignment vertical="center" wrapText="1"/>
    </xf>
    <xf numFmtId="0" fontId="4" fillId="32" borderId="10" xfId="0" applyFont="1" applyFill="1" applyBorder="1" applyAlignment="1">
      <alignment vertical="center"/>
    </xf>
    <xf numFmtId="0" fontId="82" fillId="0" borderId="10" xfId="0" applyFont="1" applyBorder="1" applyAlignment="1">
      <alignment vertical="center"/>
    </xf>
    <xf numFmtId="0" fontId="4" fillId="33" borderId="10" xfId="0" applyFont="1" applyFill="1" applyBorder="1" applyAlignment="1">
      <alignment vertical="center"/>
    </xf>
    <xf numFmtId="171" fontId="5" fillId="0" borderId="10" xfId="0" applyNumberFormat="1" applyFont="1" applyBorder="1" applyAlignment="1">
      <alignment vertical="center"/>
    </xf>
    <xf numFmtId="17" fontId="4" fillId="0" borderId="10" xfId="0" applyNumberFormat="1" applyFont="1" applyFill="1" applyBorder="1" applyAlignment="1">
      <alignment horizontal="left"/>
    </xf>
    <xf numFmtId="0" fontId="72" fillId="33" borderId="0" xfId="0" applyFont="1" applyFill="1" applyAlignment="1">
      <alignment vertical="center"/>
    </xf>
    <xf numFmtId="0" fontId="18" fillId="0" borderId="0" xfId="0" applyFont="1" applyBorder="1" applyAlignment="1">
      <alignment horizontal="center"/>
    </xf>
    <xf numFmtId="0" fontId="84" fillId="0" borderId="0" xfId="0" applyFont="1" applyBorder="1" applyAlignment="1">
      <alignment horizontal="left" wrapText="1"/>
    </xf>
    <xf numFmtId="0" fontId="84" fillId="0" borderId="0" xfId="0" applyFont="1" applyBorder="1" applyAlignment="1">
      <alignment horizontal="left"/>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18" fillId="0" borderId="0" xfId="0" applyFont="1" applyBorder="1" applyAlignment="1">
      <alignment horizontal="center" vertical="center"/>
    </xf>
    <xf numFmtId="0" fontId="21" fillId="0" borderId="0" xfId="0" applyFont="1" applyBorder="1" applyAlignment="1">
      <alignment horizontal="center"/>
    </xf>
    <xf numFmtId="0" fontId="5" fillId="0" borderId="0" xfId="0" applyFont="1" applyBorder="1" applyAlignment="1">
      <alignment horizontal="left"/>
    </xf>
    <xf numFmtId="0" fontId="5" fillId="0" borderId="0" xfId="0" applyFont="1" applyAlignment="1">
      <alignment horizontal="center" vertical="center"/>
    </xf>
    <xf numFmtId="0" fontId="18" fillId="0" borderId="0" xfId="0" applyFont="1" applyAlignment="1">
      <alignment horizontal="center"/>
    </xf>
    <xf numFmtId="0" fontId="1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21"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wrapText="1"/>
    </xf>
    <xf numFmtId="0" fontId="22" fillId="0" borderId="0" xfId="0" applyFont="1" applyBorder="1" applyAlignment="1">
      <alignment horizontal="left" wrapText="1"/>
    </xf>
    <xf numFmtId="0" fontId="22" fillId="0" borderId="0" xfId="0" applyFont="1" applyBorder="1" applyAlignment="1">
      <alignment horizontal="left"/>
    </xf>
    <xf numFmtId="0" fontId="20" fillId="0" borderId="0" xfId="0" applyFont="1" applyAlignment="1">
      <alignment horizontal="center"/>
    </xf>
    <xf numFmtId="0" fontId="17"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293</xdr:row>
      <xdr:rowOff>0</xdr:rowOff>
    </xdr:from>
    <xdr:ext cx="285750" cy="666750"/>
    <xdr:sp>
      <xdr:nvSpPr>
        <xdr:cNvPr id="1" name="Text Box 7"/>
        <xdr:cNvSpPr txBox="1">
          <a:spLocks noChangeArrowheads="1"/>
        </xdr:cNvSpPr>
      </xdr:nvSpPr>
      <xdr:spPr>
        <a:xfrm>
          <a:off x="276225" y="55673625"/>
          <a:ext cx="285750" cy="666750"/>
        </a:xfrm>
        <a:prstGeom prst="rect">
          <a:avLst/>
        </a:prstGeom>
        <a:noFill/>
        <a:ln w="9525" cmpd="sng">
          <a:noFill/>
        </a:ln>
      </xdr:spPr>
      <xdr:txBody>
        <a:bodyPr vertOverflow="clip" wrap="square">
          <a:spAutoFit/>
        </a:bodyPr>
        <a:p>
          <a:pPr algn="ctr">
            <a:defRPr/>
          </a:pPr>
          <a:r>
            <a:rPr lang="en-US" cap="none" sz="36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7"/>
  <sheetViews>
    <sheetView zoomScalePageLayoutView="0" workbookViewId="0" topLeftCell="A86">
      <selection activeCell="N7" sqref="N7"/>
    </sheetView>
  </sheetViews>
  <sheetFormatPr defaultColWidth="9.140625" defaultRowHeight="12.75"/>
  <cols>
    <col min="1" max="1" width="5.8515625" style="15" customWidth="1"/>
    <col min="2" max="2" width="19.28125" style="15" customWidth="1"/>
    <col min="3" max="3" width="9.7109375" style="15" customWidth="1"/>
    <col min="4" max="4" width="10.00390625" style="12" customWidth="1"/>
    <col min="5" max="5" width="16.28125" style="14" customWidth="1"/>
    <col min="6" max="6" width="5.8515625" style="12" customWidth="1"/>
    <col min="7" max="7" width="24.28125" style="11" customWidth="1"/>
    <col min="8" max="8" width="5.57421875" style="12" customWidth="1"/>
    <col min="9" max="9" width="15.421875" style="12" customWidth="1"/>
    <col min="10" max="10" width="5.8515625" style="12" customWidth="1"/>
    <col min="11" max="11" width="6.8515625" style="13" customWidth="1"/>
    <col min="12" max="12" width="15.57421875" style="15" customWidth="1"/>
    <col min="13" max="16384" width="9.140625" style="12" customWidth="1"/>
  </cols>
  <sheetData>
    <row r="1" spans="1:12" ht="29.25" customHeight="1">
      <c r="A1" s="365" t="s">
        <v>25</v>
      </c>
      <c r="B1" s="365"/>
      <c r="C1" s="365"/>
      <c r="D1" s="365"/>
      <c r="E1" s="365"/>
      <c r="F1" s="365"/>
      <c r="G1" s="365"/>
      <c r="H1" s="365"/>
      <c r="I1" s="365"/>
      <c r="J1" s="365"/>
      <c r="K1" s="365"/>
      <c r="L1" s="365"/>
    </row>
    <row r="2" spans="1:12" ht="16.5" customHeight="1">
      <c r="A2" s="365" t="s">
        <v>11</v>
      </c>
      <c r="B2" s="365"/>
      <c r="C2" s="365"/>
      <c r="D2" s="365"/>
      <c r="E2" s="365"/>
      <c r="F2" s="365"/>
      <c r="G2" s="365"/>
      <c r="H2" s="365"/>
      <c r="I2" s="365"/>
      <c r="J2" s="365"/>
      <c r="K2" s="365"/>
      <c r="L2" s="365"/>
    </row>
    <row r="3" spans="1:12" s="65" customFormat="1" ht="61.5" customHeight="1">
      <c r="A3" s="366" t="s">
        <v>2478</v>
      </c>
      <c r="B3" s="366"/>
      <c r="C3" s="366"/>
      <c r="D3" s="367"/>
      <c r="E3" s="367"/>
      <c r="F3" s="367"/>
      <c r="G3" s="367"/>
      <c r="H3" s="367"/>
      <c r="I3" s="367"/>
      <c r="J3" s="367"/>
      <c r="K3" s="367"/>
      <c r="L3" s="367"/>
    </row>
    <row r="4" spans="1:12" s="36" customFormat="1" ht="25.5">
      <c r="A4" s="2" t="s">
        <v>0</v>
      </c>
      <c r="B4" s="2" t="s">
        <v>1328</v>
      </c>
      <c r="C4" s="2" t="s">
        <v>19</v>
      </c>
      <c r="D4" s="2" t="s">
        <v>299</v>
      </c>
      <c r="E4" s="312" t="s">
        <v>14</v>
      </c>
      <c r="F4" s="2" t="s">
        <v>4</v>
      </c>
      <c r="G4" s="2" t="s">
        <v>5</v>
      </c>
      <c r="H4" s="2" t="s">
        <v>6</v>
      </c>
      <c r="I4" s="33" t="s">
        <v>15</v>
      </c>
      <c r="J4" s="2" t="s">
        <v>4</v>
      </c>
      <c r="K4" s="33" t="s">
        <v>18</v>
      </c>
      <c r="L4" s="2" t="s">
        <v>8</v>
      </c>
    </row>
    <row r="5" spans="1:12" ht="12.75">
      <c r="A5" s="16">
        <v>1</v>
      </c>
      <c r="B5" s="40" t="s">
        <v>639</v>
      </c>
      <c r="C5" s="40" t="s">
        <v>432</v>
      </c>
      <c r="D5" s="40" t="s">
        <v>27</v>
      </c>
      <c r="E5" s="23"/>
      <c r="F5" s="6"/>
      <c r="G5" s="22" t="s">
        <v>1333</v>
      </c>
      <c r="H5" s="6">
        <f>0.167*2</f>
        <v>0.334</v>
      </c>
      <c r="I5" s="6"/>
      <c r="J5" s="6"/>
      <c r="K5" s="5">
        <f aca="true" t="shared" si="0" ref="K5:K36">J5+H5+F5</f>
        <v>0.334</v>
      </c>
      <c r="L5" s="16"/>
    </row>
    <row r="6" spans="1:12" ht="12.75">
      <c r="A6" s="16">
        <v>2</v>
      </c>
      <c r="B6" s="40" t="s">
        <v>642</v>
      </c>
      <c r="C6" s="40" t="s">
        <v>432</v>
      </c>
      <c r="D6" s="40" t="s">
        <v>30</v>
      </c>
      <c r="E6" s="23"/>
      <c r="F6" s="6"/>
      <c r="G6" s="22" t="s">
        <v>1333</v>
      </c>
      <c r="H6" s="6">
        <f>0.167*2</f>
        <v>0.334</v>
      </c>
      <c r="I6" s="6" t="s">
        <v>45</v>
      </c>
      <c r="J6" s="6">
        <v>1.5</v>
      </c>
      <c r="K6" s="5">
        <f t="shared" si="0"/>
        <v>1.834</v>
      </c>
      <c r="L6" s="16"/>
    </row>
    <row r="7" spans="1:12" ht="12.75" customHeight="1">
      <c r="A7" s="16">
        <v>3</v>
      </c>
      <c r="B7" s="40" t="s">
        <v>919</v>
      </c>
      <c r="C7" s="40" t="s">
        <v>425</v>
      </c>
      <c r="D7" s="40" t="s">
        <v>31</v>
      </c>
      <c r="E7" s="23"/>
      <c r="F7" s="6"/>
      <c r="G7" s="22" t="s">
        <v>914</v>
      </c>
      <c r="H7" s="6">
        <f>0.5/4</f>
        <v>0.125</v>
      </c>
      <c r="I7" s="6"/>
      <c r="J7" s="6"/>
      <c r="K7" s="5">
        <f t="shared" si="0"/>
        <v>0.125</v>
      </c>
      <c r="L7" s="16"/>
    </row>
    <row r="8" spans="1:12" ht="13.5" customHeight="1">
      <c r="A8" s="16">
        <v>4</v>
      </c>
      <c r="B8" s="40" t="s">
        <v>920</v>
      </c>
      <c r="C8" s="40" t="s">
        <v>425</v>
      </c>
      <c r="D8" s="40" t="s">
        <v>912</v>
      </c>
      <c r="E8" s="23"/>
      <c r="F8" s="6"/>
      <c r="G8" s="22" t="s">
        <v>916</v>
      </c>
      <c r="H8" s="6">
        <v>0.1</v>
      </c>
      <c r="I8" s="6"/>
      <c r="J8" s="6"/>
      <c r="K8" s="5">
        <f t="shared" si="0"/>
        <v>0.1</v>
      </c>
      <c r="L8" s="16"/>
    </row>
    <row r="9" spans="1:12" s="343" customFormat="1" ht="12.75">
      <c r="A9" s="16">
        <v>5</v>
      </c>
      <c r="B9" s="110" t="s">
        <v>643</v>
      </c>
      <c r="C9" s="110" t="s">
        <v>425</v>
      </c>
      <c r="D9" s="110" t="s">
        <v>30</v>
      </c>
      <c r="E9" s="341"/>
      <c r="F9" s="342"/>
      <c r="G9" s="106" t="s">
        <v>1333</v>
      </c>
      <c r="H9" s="342">
        <f>0.167*2</f>
        <v>0.334</v>
      </c>
      <c r="I9" s="342"/>
      <c r="J9" s="342"/>
      <c r="K9" s="107">
        <f t="shared" si="0"/>
        <v>0.334</v>
      </c>
      <c r="L9" s="118"/>
    </row>
    <row r="10" spans="1:12" s="343" customFormat="1" ht="12.75" customHeight="1">
      <c r="A10" s="16">
        <v>6</v>
      </c>
      <c r="B10" s="110" t="s">
        <v>426</v>
      </c>
      <c r="C10" s="110" t="s">
        <v>425</v>
      </c>
      <c r="D10" s="110" t="s">
        <v>28</v>
      </c>
      <c r="E10" s="341"/>
      <c r="F10" s="342"/>
      <c r="G10" s="106"/>
      <c r="H10" s="342"/>
      <c r="I10" s="342" t="s">
        <v>39</v>
      </c>
      <c r="J10" s="342">
        <f>3/4</f>
        <v>0.75</v>
      </c>
      <c r="K10" s="107">
        <f t="shared" si="0"/>
        <v>0.75</v>
      </c>
      <c r="L10" s="118"/>
    </row>
    <row r="11" spans="1:12" s="343" customFormat="1" ht="12.75">
      <c r="A11" s="16">
        <v>7</v>
      </c>
      <c r="B11" s="110" t="s">
        <v>496</v>
      </c>
      <c r="C11" s="110" t="s">
        <v>425</v>
      </c>
      <c r="D11" s="110" t="s">
        <v>33</v>
      </c>
      <c r="E11" s="341"/>
      <c r="F11" s="342"/>
      <c r="G11" s="106" t="s">
        <v>916</v>
      </c>
      <c r="H11" s="342">
        <v>0.1</v>
      </c>
      <c r="I11" s="342"/>
      <c r="J11" s="342"/>
      <c r="K11" s="107">
        <f t="shared" si="0"/>
        <v>0.1</v>
      </c>
      <c r="L11" s="118"/>
    </row>
    <row r="12" spans="1:12" s="343" customFormat="1" ht="12.75">
      <c r="A12" s="16">
        <v>8</v>
      </c>
      <c r="B12" s="40" t="s">
        <v>1007</v>
      </c>
      <c r="C12" s="40" t="s">
        <v>425</v>
      </c>
      <c r="D12" s="40" t="s">
        <v>26</v>
      </c>
      <c r="E12" s="48"/>
      <c r="F12" s="105"/>
      <c r="G12" s="105"/>
      <c r="H12" s="94"/>
      <c r="I12" s="106" t="s">
        <v>138</v>
      </c>
      <c r="J12" s="109">
        <v>1.5</v>
      </c>
      <c r="K12" s="5">
        <f t="shared" si="0"/>
        <v>1.5</v>
      </c>
      <c r="L12" s="108"/>
    </row>
    <row r="13" spans="1:12" s="343" customFormat="1" ht="12.75" customHeight="1">
      <c r="A13" s="16">
        <v>9</v>
      </c>
      <c r="B13" s="110" t="s">
        <v>921</v>
      </c>
      <c r="C13" s="110" t="s">
        <v>425</v>
      </c>
      <c r="D13" s="110" t="s">
        <v>31</v>
      </c>
      <c r="E13" s="341"/>
      <c r="F13" s="342"/>
      <c r="G13" s="106" t="s">
        <v>915</v>
      </c>
      <c r="H13" s="342">
        <v>0.5</v>
      </c>
      <c r="I13" s="342"/>
      <c r="J13" s="342"/>
      <c r="K13" s="107">
        <f t="shared" si="0"/>
        <v>0.5</v>
      </c>
      <c r="L13" s="118"/>
    </row>
    <row r="14" spans="1:12" s="343" customFormat="1" ht="12.75">
      <c r="A14" s="16">
        <v>10</v>
      </c>
      <c r="B14" s="110" t="s">
        <v>922</v>
      </c>
      <c r="C14" s="110" t="s">
        <v>425</v>
      </c>
      <c r="D14" s="110" t="s">
        <v>31</v>
      </c>
      <c r="E14" s="341"/>
      <c r="F14" s="342"/>
      <c r="G14" s="106" t="s">
        <v>914</v>
      </c>
      <c r="H14" s="342">
        <f>0.5/4</f>
        <v>0.125</v>
      </c>
      <c r="I14" s="342"/>
      <c r="J14" s="342"/>
      <c r="K14" s="107">
        <f t="shared" si="0"/>
        <v>0.125</v>
      </c>
      <c r="L14" s="118"/>
    </row>
    <row r="15" spans="1:12" s="343" customFormat="1" ht="12.75" customHeight="1">
      <c r="A15" s="16">
        <v>11</v>
      </c>
      <c r="B15" s="122" t="s">
        <v>635</v>
      </c>
      <c r="C15" s="122" t="s">
        <v>425</v>
      </c>
      <c r="D15" s="342" t="s">
        <v>911</v>
      </c>
      <c r="E15" s="341"/>
      <c r="F15" s="342"/>
      <c r="G15" s="106" t="s">
        <v>632</v>
      </c>
      <c r="H15" s="342">
        <v>0.1</v>
      </c>
      <c r="I15" s="342"/>
      <c r="J15" s="342"/>
      <c r="K15" s="107">
        <f t="shared" si="0"/>
        <v>0.1</v>
      </c>
      <c r="L15" s="118"/>
    </row>
    <row r="16" spans="1:12" s="343" customFormat="1" ht="12.75" customHeight="1">
      <c r="A16" s="16">
        <v>12</v>
      </c>
      <c r="B16" s="110" t="s">
        <v>496</v>
      </c>
      <c r="C16" s="110" t="s">
        <v>340</v>
      </c>
      <c r="D16" s="110" t="s">
        <v>27</v>
      </c>
      <c r="E16" s="341"/>
      <c r="F16" s="342"/>
      <c r="G16" s="106"/>
      <c r="H16" s="342"/>
      <c r="I16" s="342" t="s">
        <v>40</v>
      </c>
      <c r="J16" s="342">
        <v>1</v>
      </c>
      <c r="K16" s="107">
        <f t="shared" si="0"/>
        <v>1</v>
      </c>
      <c r="L16" s="118"/>
    </row>
    <row r="17" spans="1:12" s="343" customFormat="1" ht="12.75">
      <c r="A17" s="16">
        <v>13</v>
      </c>
      <c r="B17" s="110" t="s">
        <v>923</v>
      </c>
      <c r="C17" s="110" t="s">
        <v>656</v>
      </c>
      <c r="D17" s="110" t="s">
        <v>33</v>
      </c>
      <c r="E17" s="341"/>
      <c r="F17" s="342"/>
      <c r="G17" s="106" t="s">
        <v>914</v>
      </c>
      <c r="H17" s="342">
        <f>0.5/4</f>
        <v>0.125</v>
      </c>
      <c r="I17" s="342"/>
      <c r="J17" s="342"/>
      <c r="K17" s="107">
        <f t="shared" si="0"/>
        <v>0.125</v>
      </c>
      <c r="L17" s="118"/>
    </row>
    <row r="18" spans="1:12" s="19" customFormat="1" ht="12.75" customHeight="1">
      <c r="A18" s="16">
        <v>14</v>
      </c>
      <c r="B18" s="110" t="s">
        <v>644</v>
      </c>
      <c r="C18" s="110" t="s">
        <v>471</v>
      </c>
      <c r="D18" s="110" t="s">
        <v>35</v>
      </c>
      <c r="E18" s="341"/>
      <c r="F18" s="342"/>
      <c r="G18" s="106" t="s">
        <v>1333</v>
      </c>
      <c r="H18" s="342">
        <v>0.334</v>
      </c>
      <c r="I18" s="342"/>
      <c r="J18" s="342"/>
      <c r="K18" s="107">
        <f t="shared" si="0"/>
        <v>0.334</v>
      </c>
      <c r="L18" s="118"/>
    </row>
    <row r="19" spans="1:12" ht="12.75">
      <c r="A19" s="16">
        <v>15</v>
      </c>
      <c r="B19" s="33" t="s">
        <v>501</v>
      </c>
      <c r="C19" s="33" t="s">
        <v>357</v>
      </c>
      <c r="D19" s="33" t="s">
        <v>26</v>
      </c>
      <c r="E19" s="321"/>
      <c r="F19" s="27"/>
      <c r="G19" s="130"/>
      <c r="H19" s="27"/>
      <c r="I19" s="27" t="s">
        <v>36</v>
      </c>
      <c r="J19" s="27">
        <v>4</v>
      </c>
      <c r="K19" s="129">
        <f t="shared" si="0"/>
        <v>4</v>
      </c>
      <c r="L19" s="1"/>
    </row>
    <row r="20" spans="1:12" ht="25.5">
      <c r="A20" s="16">
        <v>16</v>
      </c>
      <c r="B20" s="40" t="s">
        <v>447</v>
      </c>
      <c r="C20" s="40" t="s">
        <v>489</v>
      </c>
      <c r="D20" s="40" t="s">
        <v>27</v>
      </c>
      <c r="E20" s="23"/>
      <c r="F20" s="6"/>
      <c r="G20" s="7" t="s">
        <v>1392</v>
      </c>
      <c r="H20" s="6">
        <v>0.334</v>
      </c>
      <c r="I20" s="6"/>
      <c r="J20" s="6"/>
      <c r="K20" s="5">
        <f t="shared" si="0"/>
        <v>0.334</v>
      </c>
      <c r="L20" s="16"/>
    </row>
    <row r="21" spans="1:12" ht="12.75">
      <c r="A21" s="16">
        <v>17</v>
      </c>
      <c r="B21" s="40" t="s">
        <v>924</v>
      </c>
      <c r="C21" s="40" t="s">
        <v>463</v>
      </c>
      <c r="D21" s="40" t="s">
        <v>912</v>
      </c>
      <c r="E21" s="23"/>
      <c r="F21" s="6"/>
      <c r="G21" s="22" t="s">
        <v>916</v>
      </c>
      <c r="H21" s="6">
        <v>0.1</v>
      </c>
      <c r="I21" s="6"/>
      <c r="J21" s="6"/>
      <c r="K21" s="5">
        <f t="shared" si="0"/>
        <v>0.1</v>
      </c>
      <c r="L21" s="16"/>
    </row>
    <row r="22" spans="1:12" ht="12.75" customHeight="1">
      <c r="A22" s="16">
        <v>18</v>
      </c>
      <c r="B22" s="197" t="s">
        <v>641</v>
      </c>
      <c r="C22" s="197" t="s">
        <v>463</v>
      </c>
      <c r="D22" s="197" t="s">
        <v>30</v>
      </c>
      <c r="E22" s="198"/>
      <c r="F22" s="199"/>
      <c r="G22" s="200" t="s">
        <v>1333</v>
      </c>
      <c r="H22" s="199">
        <v>0.334</v>
      </c>
      <c r="I22" s="199" t="s">
        <v>45</v>
      </c>
      <c r="J22" s="199">
        <v>1.5</v>
      </c>
      <c r="K22" s="5">
        <f t="shared" si="0"/>
        <v>1.834</v>
      </c>
      <c r="L22" s="196"/>
    </row>
    <row r="23" spans="1:12" ht="12.75">
      <c r="A23" s="16">
        <v>19</v>
      </c>
      <c r="B23" s="40" t="s">
        <v>925</v>
      </c>
      <c r="C23" s="40" t="s">
        <v>463</v>
      </c>
      <c r="D23" s="40" t="s">
        <v>29</v>
      </c>
      <c r="E23" s="23"/>
      <c r="F23" s="6"/>
      <c r="G23" s="22"/>
      <c r="H23" s="6"/>
      <c r="I23" s="6" t="s">
        <v>42</v>
      </c>
      <c r="J23" s="6">
        <v>0.75</v>
      </c>
      <c r="K23" s="5">
        <f t="shared" si="0"/>
        <v>0.75</v>
      </c>
      <c r="L23" s="16"/>
    </row>
    <row r="24" spans="1:12" ht="12.75" customHeight="1">
      <c r="A24" s="16">
        <v>20</v>
      </c>
      <c r="B24" s="29" t="s">
        <v>493</v>
      </c>
      <c r="C24" s="29" t="s">
        <v>568</v>
      </c>
      <c r="D24" s="6" t="s">
        <v>27</v>
      </c>
      <c r="E24" s="23"/>
      <c r="F24" s="6"/>
      <c r="G24" s="22" t="s">
        <v>638</v>
      </c>
      <c r="H24" s="6">
        <f>0.5/3</f>
        <v>0.16666666666666666</v>
      </c>
      <c r="I24" s="6"/>
      <c r="J24" s="6"/>
      <c r="K24" s="5">
        <f t="shared" si="0"/>
        <v>0.16666666666666666</v>
      </c>
      <c r="L24" s="16"/>
    </row>
    <row r="25" spans="1:12" ht="12.75" customHeight="1">
      <c r="A25" s="16">
        <v>21</v>
      </c>
      <c r="B25" s="40" t="s">
        <v>608</v>
      </c>
      <c r="C25" s="40" t="s">
        <v>417</v>
      </c>
      <c r="D25" s="40" t="s">
        <v>29</v>
      </c>
      <c r="E25" s="23"/>
      <c r="F25" s="6"/>
      <c r="G25" s="22"/>
      <c r="H25" s="6"/>
      <c r="I25" s="6" t="s">
        <v>42</v>
      </c>
      <c r="J25" s="6">
        <v>0.75</v>
      </c>
      <c r="K25" s="5">
        <f t="shared" si="0"/>
        <v>0.75</v>
      </c>
      <c r="L25" s="16"/>
    </row>
    <row r="26" spans="1:12" ht="12.75" customHeight="1">
      <c r="A26" s="16">
        <v>22</v>
      </c>
      <c r="B26" s="40" t="s">
        <v>538</v>
      </c>
      <c r="C26" s="40" t="s">
        <v>581</v>
      </c>
      <c r="D26" s="40" t="s">
        <v>32</v>
      </c>
      <c r="E26" s="23"/>
      <c r="F26" s="6"/>
      <c r="G26" s="22" t="s">
        <v>914</v>
      </c>
      <c r="H26" s="6">
        <f>0.5/4</f>
        <v>0.125</v>
      </c>
      <c r="I26" s="6"/>
      <c r="J26" s="6"/>
      <c r="K26" s="5">
        <f t="shared" si="0"/>
        <v>0.125</v>
      </c>
      <c r="L26" s="16"/>
    </row>
    <row r="27" spans="1:12" ht="12.75" customHeight="1">
      <c r="A27" s="16">
        <v>23</v>
      </c>
      <c r="B27" s="40" t="s">
        <v>926</v>
      </c>
      <c r="C27" s="40" t="s">
        <v>581</v>
      </c>
      <c r="D27" s="33" t="s">
        <v>33</v>
      </c>
      <c r="E27" s="23"/>
      <c r="F27" s="6"/>
      <c r="G27" s="22"/>
      <c r="H27" s="6"/>
      <c r="I27" s="6" t="s">
        <v>37</v>
      </c>
      <c r="J27" s="6">
        <v>1</v>
      </c>
      <c r="K27" s="5">
        <f t="shared" si="0"/>
        <v>1</v>
      </c>
      <c r="L27" s="16"/>
    </row>
    <row r="28" spans="1:12" ht="12.75">
      <c r="A28" s="16">
        <v>24</v>
      </c>
      <c r="B28" s="40" t="s">
        <v>927</v>
      </c>
      <c r="C28" s="40" t="s">
        <v>423</v>
      </c>
      <c r="D28" s="40" t="s">
        <v>28</v>
      </c>
      <c r="E28" s="23"/>
      <c r="F28" s="6"/>
      <c r="G28" s="22" t="s">
        <v>914</v>
      </c>
      <c r="H28" s="6">
        <f>0.5/4</f>
        <v>0.125</v>
      </c>
      <c r="I28" s="6"/>
      <c r="J28" s="6"/>
      <c r="K28" s="5">
        <f t="shared" si="0"/>
        <v>0.125</v>
      </c>
      <c r="L28" s="16"/>
    </row>
    <row r="29" spans="1:12" ht="12.75">
      <c r="A29" s="16">
        <v>25</v>
      </c>
      <c r="B29" s="40" t="s">
        <v>928</v>
      </c>
      <c r="C29" s="40" t="s">
        <v>474</v>
      </c>
      <c r="D29" s="40" t="s">
        <v>34</v>
      </c>
      <c r="E29" s="23"/>
      <c r="F29" s="6"/>
      <c r="G29" s="22" t="s">
        <v>913</v>
      </c>
      <c r="H29" s="6">
        <v>0.167</v>
      </c>
      <c r="I29" s="6"/>
      <c r="J29" s="6"/>
      <c r="K29" s="5">
        <f t="shared" si="0"/>
        <v>0.167</v>
      </c>
      <c r="L29" s="16"/>
    </row>
    <row r="30" spans="1:12" ht="12.75" customHeight="1">
      <c r="A30" s="16">
        <v>26</v>
      </c>
      <c r="B30" s="197" t="s">
        <v>484</v>
      </c>
      <c r="C30" s="197" t="s">
        <v>434</v>
      </c>
      <c r="D30" s="197" t="s">
        <v>30</v>
      </c>
      <c r="E30" s="198"/>
      <c r="F30" s="199"/>
      <c r="G30" s="200" t="s">
        <v>1333</v>
      </c>
      <c r="H30" s="199">
        <v>0.334</v>
      </c>
      <c r="I30" s="199"/>
      <c r="J30" s="199"/>
      <c r="K30" s="5">
        <f t="shared" si="0"/>
        <v>0.334</v>
      </c>
      <c r="L30" s="196"/>
    </row>
    <row r="31" spans="1:12" ht="12.75" customHeight="1">
      <c r="A31" s="16">
        <v>27</v>
      </c>
      <c r="B31" s="40" t="s">
        <v>929</v>
      </c>
      <c r="C31" s="40" t="s">
        <v>613</v>
      </c>
      <c r="D31" s="40" t="s">
        <v>26</v>
      </c>
      <c r="E31" s="23"/>
      <c r="F31" s="6"/>
      <c r="G31" s="22"/>
      <c r="H31" s="6"/>
      <c r="I31" s="6" t="s">
        <v>45</v>
      </c>
      <c r="J31" s="6">
        <v>1.5</v>
      </c>
      <c r="K31" s="5">
        <f t="shared" si="0"/>
        <v>1.5</v>
      </c>
      <c r="L31" s="16"/>
    </row>
    <row r="32" spans="1:12" ht="12.75">
      <c r="A32" s="16">
        <v>28</v>
      </c>
      <c r="B32" s="40" t="s">
        <v>930</v>
      </c>
      <c r="C32" s="40" t="s">
        <v>332</v>
      </c>
      <c r="D32" s="33" t="s">
        <v>28</v>
      </c>
      <c r="E32" s="23"/>
      <c r="F32" s="6"/>
      <c r="G32" s="22"/>
      <c r="H32" s="6"/>
      <c r="I32" s="6" t="s">
        <v>37</v>
      </c>
      <c r="J32" s="6">
        <v>1</v>
      </c>
      <c r="K32" s="5">
        <f t="shared" si="0"/>
        <v>1</v>
      </c>
      <c r="L32" s="16"/>
    </row>
    <row r="33" spans="1:12" ht="12.75" customHeight="1">
      <c r="A33" s="16">
        <v>29</v>
      </c>
      <c r="B33" s="40" t="s">
        <v>931</v>
      </c>
      <c r="C33" s="40" t="s">
        <v>594</v>
      </c>
      <c r="D33" s="40" t="s">
        <v>31</v>
      </c>
      <c r="E33" s="23"/>
      <c r="F33" s="6"/>
      <c r="G33" s="22" t="s">
        <v>914</v>
      </c>
      <c r="H33" s="6">
        <f>0.5/4</f>
        <v>0.125</v>
      </c>
      <c r="I33" s="6"/>
      <c r="J33" s="6"/>
      <c r="K33" s="5">
        <f t="shared" si="0"/>
        <v>0.125</v>
      </c>
      <c r="L33" s="16"/>
    </row>
    <row r="34" spans="1:12" ht="12.75" customHeight="1">
      <c r="A34" s="16">
        <v>30</v>
      </c>
      <c r="B34" s="40" t="s">
        <v>932</v>
      </c>
      <c r="C34" s="40" t="s">
        <v>500</v>
      </c>
      <c r="D34" s="33" t="s">
        <v>28</v>
      </c>
      <c r="E34" s="23"/>
      <c r="F34" s="6"/>
      <c r="G34" s="22"/>
      <c r="H34" s="6"/>
      <c r="I34" s="6" t="s">
        <v>37</v>
      </c>
      <c r="J34" s="6">
        <v>1</v>
      </c>
      <c r="K34" s="5">
        <f t="shared" si="0"/>
        <v>1</v>
      </c>
      <c r="L34" s="16"/>
    </row>
    <row r="35" spans="1:12" ht="12.75" customHeight="1">
      <c r="A35" s="16">
        <v>31</v>
      </c>
      <c r="B35" s="40" t="s">
        <v>933</v>
      </c>
      <c r="C35" s="40" t="s">
        <v>500</v>
      </c>
      <c r="D35" s="40" t="s">
        <v>29</v>
      </c>
      <c r="E35" s="23"/>
      <c r="F35" s="6"/>
      <c r="G35" s="22"/>
      <c r="H35" s="6"/>
      <c r="I35" s="6" t="s">
        <v>42</v>
      </c>
      <c r="J35" s="6">
        <v>0.75</v>
      </c>
      <c r="K35" s="5">
        <f t="shared" si="0"/>
        <v>0.75</v>
      </c>
      <c r="L35" s="16"/>
    </row>
    <row r="36" spans="1:12" ht="12.75">
      <c r="A36" s="16">
        <v>32</v>
      </c>
      <c r="B36" s="40" t="s">
        <v>751</v>
      </c>
      <c r="C36" s="40" t="s">
        <v>466</v>
      </c>
      <c r="D36" s="40" t="s">
        <v>28</v>
      </c>
      <c r="E36" s="23"/>
      <c r="F36" s="6"/>
      <c r="G36" s="22" t="s">
        <v>914</v>
      </c>
      <c r="H36" s="6">
        <f>0.5/4</f>
        <v>0.125</v>
      </c>
      <c r="I36" s="6"/>
      <c r="J36" s="6"/>
      <c r="K36" s="5">
        <f t="shared" si="0"/>
        <v>0.125</v>
      </c>
      <c r="L36" s="16"/>
    </row>
    <row r="37" spans="1:12" ht="12.75">
      <c r="A37" s="16">
        <v>33</v>
      </c>
      <c r="B37" s="40" t="s">
        <v>438</v>
      </c>
      <c r="C37" s="40" t="s">
        <v>466</v>
      </c>
      <c r="D37" s="40" t="s">
        <v>911</v>
      </c>
      <c r="E37" s="23"/>
      <c r="F37" s="6"/>
      <c r="G37" s="22" t="s">
        <v>916</v>
      </c>
      <c r="H37" s="6">
        <v>0.1</v>
      </c>
      <c r="I37" s="6"/>
      <c r="J37" s="6"/>
      <c r="K37" s="5">
        <f aca="true" t="shared" si="1" ref="K37:K68">J37+H37+F37</f>
        <v>0.1</v>
      </c>
      <c r="L37" s="16"/>
    </row>
    <row r="38" spans="1:12" ht="12.75" customHeight="1">
      <c r="A38" s="16">
        <v>34</v>
      </c>
      <c r="B38" s="40" t="s">
        <v>355</v>
      </c>
      <c r="C38" s="40" t="s">
        <v>466</v>
      </c>
      <c r="D38" s="40" t="s">
        <v>912</v>
      </c>
      <c r="E38" s="23"/>
      <c r="F38" s="6"/>
      <c r="G38" s="22" t="s">
        <v>916</v>
      </c>
      <c r="H38" s="6">
        <v>0.1</v>
      </c>
      <c r="I38" s="6"/>
      <c r="J38" s="6"/>
      <c r="K38" s="5">
        <f t="shared" si="1"/>
        <v>0.1</v>
      </c>
      <c r="L38" s="16"/>
    </row>
    <row r="39" spans="1:12" ht="12.75">
      <c r="A39" s="16">
        <v>35</v>
      </c>
      <c r="B39" s="40" t="s">
        <v>934</v>
      </c>
      <c r="C39" s="40" t="s">
        <v>935</v>
      </c>
      <c r="D39" s="40" t="s">
        <v>26</v>
      </c>
      <c r="E39" s="23"/>
      <c r="F39" s="6"/>
      <c r="G39" s="22"/>
      <c r="H39" s="6"/>
      <c r="I39" s="6" t="s">
        <v>38</v>
      </c>
      <c r="J39" s="6">
        <v>3</v>
      </c>
      <c r="K39" s="5">
        <f t="shared" si="1"/>
        <v>3</v>
      </c>
      <c r="L39" s="16"/>
    </row>
    <row r="40" spans="1:12" ht="12.75" customHeight="1">
      <c r="A40" s="16">
        <v>36</v>
      </c>
      <c r="B40" s="40" t="s">
        <v>936</v>
      </c>
      <c r="C40" s="40" t="s">
        <v>937</v>
      </c>
      <c r="D40" s="40" t="s">
        <v>33</v>
      </c>
      <c r="E40" s="23"/>
      <c r="F40" s="6"/>
      <c r="G40" s="22" t="s">
        <v>914</v>
      </c>
      <c r="H40" s="6">
        <f>0.5/4</f>
        <v>0.125</v>
      </c>
      <c r="I40" s="6"/>
      <c r="J40" s="6"/>
      <c r="K40" s="5">
        <f t="shared" si="1"/>
        <v>0.125</v>
      </c>
      <c r="L40" s="16"/>
    </row>
    <row r="41" spans="1:12" ht="12.75">
      <c r="A41" s="16">
        <v>37</v>
      </c>
      <c r="B41" s="40" t="s">
        <v>593</v>
      </c>
      <c r="C41" s="40" t="s">
        <v>339</v>
      </c>
      <c r="D41" s="40" t="s">
        <v>28</v>
      </c>
      <c r="E41" s="23"/>
      <c r="F41" s="6"/>
      <c r="G41" s="22"/>
      <c r="H41" s="6"/>
      <c r="I41" s="6" t="s">
        <v>40</v>
      </c>
      <c r="J41" s="6">
        <v>1</v>
      </c>
      <c r="K41" s="5">
        <f t="shared" si="1"/>
        <v>1</v>
      </c>
      <c r="L41" s="16"/>
    </row>
    <row r="42" spans="1:12" ht="12.75">
      <c r="A42" s="16">
        <v>38</v>
      </c>
      <c r="B42" s="40" t="s">
        <v>938</v>
      </c>
      <c r="C42" s="40" t="s">
        <v>339</v>
      </c>
      <c r="D42" s="40" t="s">
        <v>918</v>
      </c>
      <c r="E42" s="23"/>
      <c r="F42" s="6"/>
      <c r="G42" s="22" t="s">
        <v>914</v>
      </c>
      <c r="H42" s="6">
        <v>0.125</v>
      </c>
      <c r="I42" s="6"/>
      <c r="J42" s="6"/>
      <c r="K42" s="5">
        <f t="shared" si="1"/>
        <v>0.125</v>
      </c>
      <c r="L42" s="16"/>
    </row>
    <row r="43" spans="1:12" ht="12.75">
      <c r="A43" s="16">
        <v>39</v>
      </c>
      <c r="B43" s="40" t="s">
        <v>564</v>
      </c>
      <c r="C43" s="40" t="s">
        <v>339</v>
      </c>
      <c r="D43" s="40" t="s">
        <v>33</v>
      </c>
      <c r="E43" s="23"/>
      <c r="F43" s="6"/>
      <c r="G43" s="22" t="s">
        <v>916</v>
      </c>
      <c r="H43" s="6">
        <v>0.1</v>
      </c>
      <c r="I43" s="6"/>
      <c r="J43" s="6"/>
      <c r="K43" s="5">
        <f t="shared" si="1"/>
        <v>0.1</v>
      </c>
      <c r="L43" s="16"/>
    </row>
    <row r="44" spans="1:12" ht="12.75" customHeight="1">
      <c r="A44" s="16">
        <v>40</v>
      </c>
      <c r="B44" s="29" t="s">
        <v>564</v>
      </c>
      <c r="C44" s="29" t="s">
        <v>339</v>
      </c>
      <c r="D44" s="6" t="s">
        <v>30</v>
      </c>
      <c r="E44" s="23"/>
      <c r="F44" s="6"/>
      <c r="G44" s="22" t="s">
        <v>645</v>
      </c>
      <c r="H44" s="6"/>
      <c r="I44" s="6"/>
      <c r="J44" s="6"/>
      <c r="K44" s="5">
        <f t="shared" si="1"/>
        <v>0</v>
      </c>
      <c r="L44" s="16"/>
    </row>
    <row r="45" spans="1:12" ht="12.75">
      <c r="A45" s="16">
        <v>41</v>
      </c>
      <c r="B45" s="40" t="s">
        <v>521</v>
      </c>
      <c r="C45" s="40" t="s">
        <v>339</v>
      </c>
      <c r="D45" s="40" t="s">
        <v>32</v>
      </c>
      <c r="E45" s="23"/>
      <c r="F45" s="6"/>
      <c r="G45" s="22" t="s">
        <v>914</v>
      </c>
      <c r="H45" s="6">
        <f>0.5/4</f>
        <v>0.125</v>
      </c>
      <c r="I45" s="6"/>
      <c r="J45" s="6"/>
      <c r="K45" s="5">
        <f t="shared" si="1"/>
        <v>0.125</v>
      </c>
      <c r="L45" s="16"/>
    </row>
    <row r="46" spans="1:12" ht="12.75">
      <c r="A46" s="16">
        <v>42</v>
      </c>
      <c r="B46" s="40" t="s">
        <v>777</v>
      </c>
      <c r="C46" s="40" t="s">
        <v>339</v>
      </c>
      <c r="D46" s="40" t="s">
        <v>33</v>
      </c>
      <c r="E46" s="23"/>
      <c r="F46" s="6"/>
      <c r="G46" s="22" t="s">
        <v>914</v>
      </c>
      <c r="H46" s="6">
        <f>0.5/4</f>
        <v>0.125</v>
      </c>
      <c r="I46" s="6"/>
      <c r="J46" s="6"/>
      <c r="K46" s="5">
        <f t="shared" si="1"/>
        <v>0.125</v>
      </c>
      <c r="L46" s="16"/>
    </row>
    <row r="47" spans="1:12" ht="12.75" customHeight="1">
      <c r="A47" s="16">
        <v>43</v>
      </c>
      <c r="B47" s="29" t="s">
        <v>636</v>
      </c>
      <c r="C47" s="29" t="s">
        <v>637</v>
      </c>
      <c r="D47" s="6" t="s">
        <v>912</v>
      </c>
      <c r="E47" s="23"/>
      <c r="F47" s="6"/>
      <c r="G47" s="22" t="s">
        <v>632</v>
      </c>
      <c r="H47" s="6">
        <v>0.1</v>
      </c>
      <c r="I47" s="6"/>
      <c r="J47" s="6"/>
      <c r="K47" s="5">
        <f t="shared" si="1"/>
        <v>0.1</v>
      </c>
      <c r="L47" s="16"/>
    </row>
    <row r="48" spans="1:12" ht="12.75" customHeight="1">
      <c r="A48" s="16">
        <v>44</v>
      </c>
      <c r="B48" s="40" t="s">
        <v>355</v>
      </c>
      <c r="C48" s="40" t="s">
        <v>637</v>
      </c>
      <c r="D48" s="40" t="s">
        <v>35</v>
      </c>
      <c r="E48" s="23"/>
      <c r="F48" s="6"/>
      <c r="G48" s="22" t="s">
        <v>913</v>
      </c>
      <c r="H48" s="6">
        <f>0.5/3</f>
        <v>0.16666666666666666</v>
      </c>
      <c r="I48" s="6"/>
      <c r="J48" s="6"/>
      <c r="K48" s="5">
        <f t="shared" si="1"/>
        <v>0.16666666666666666</v>
      </c>
      <c r="L48" s="16"/>
    </row>
    <row r="49" spans="1:12" ht="12.75">
      <c r="A49" s="16">
        <v>45</v>
      </c>
      <c r="B49" s="40" t="s">
        <v>939</v>
      </c>
      <c r="C49" s="40" t="s">
        <v>637</v>
      </c>
      <c r="D49" s="40" t="s">
        <v>27</v>
      </c>
      <c r="E49" s="23"/>
      <c r="F49" s="6"/>
      <c r="G49" s="22"/>
      <c r="H49" s="6"/>
      <c r="I49" s="6" t="s">
        <v>45</v>
      </c>
      <c r="J49" s="6">
        <v>1.5</v>
      </c>
      <c r="K49" s="5">
        <f t="shared" si="1"/>
        <v>1.5</v>
      </c>
      <c r="L49" s="16"/>
    </row>
    <row r="50" spans="1:12" ht="12.75">
      <c r="A50" s="16">
        <v>46</v>
      </c>
      <c r="B50" s="40" t="s">
        <v>940</v>
      </c>
      <c r="C50" s="40" t="s">
        <v>349</v>
      </c>
      <c r="D50" s="40" t="s">
        <v>911</v>
      </c>
      <c r="E50" s="23"/>
      <c r="F50" s="6"/>
      <c r="G50" s="22" t="s">
        <v>916</v>
      </c>
      <c r="H50" s="6">
        <v>0.1</v>
      </c>
      <c r="I50" s="6"/>
      <c r="J50" s="6"/>
      <c r="K50" s="5">
        <f t="shared" si="1"/>
        <v>0.1</v>
      </c>
      <c r="L50" s="16"/>
    </row>
    <row r="51" spans="1:12" ht="12.75" customHeight="1">
      <c r="A51" s="16">
        <v>47</v>
      </c>
      <c r="B51" s="40" t="s">
        <v>416</v>
      </c>
      <c r="C51" s="40" t="s">
        <v>905</v>
      </c>
      <c r="D51" s="40" t="s">
        <v>33</v>
      </c>
      <c r="E51" s="23"/>
      <c r="F51" s="6"/>
      <c r="G51" s="22" t="s">
        <v>916</v>
      </c>
      <c r="H51" s="6">
        <v>0.1</v>
      </c>
      <c r="I51" s="6"/>
      <c r="J51" s="6"/>
      <c r="K51" s="5">
        <f t="shared" si="1"/>
        <v>0.1</v>
      </c>
      <c r="L51" s="16"/>
    </row>
    <row r="52" spans="1:12" ht="12.75">
      <c r="A52" s="16">
        <v>48</v>
      </c>
      <c r="B52" s="40" t="s">
        <v>941</v>
      </c>
      <c r="C52" s="40" t="s">
        <v>796</v>
      </c>
      <c r="D52" s="40" t="s">
        <v>31</v>
      </c>
      <c r="E52" s="23"/>
      <c r="F52" s="6"/>
      <c r="G52" s="22" t="s">
        <v>914</v>
      </c>
      <c r="H52" s="6">
        <f>0.5/4</f>
        <v>0.125</v>
      </c>
      <c r="I52" s="6" t="s">
        <v>39</v>
      </c>
      <c r="J52" s="6">
        <f>3/4</f>
        <v>0.75</v>
      </c>
      <c r="K52" s="5">
        <f t="shared" si="1"/>
        <v>0.875</v>
      </c>
      <c r="L52" s="16"/>
    </row>
    <row r="53" spans="1:12" ht="12.75" customHeight="1">
      <c r="A53" s="16">
        <v>49</v>
      </c>
      <c r="B53" s="40" t="s">
        <v>942</v>
      </c>
      <c r="C53" s="40" t="s">
        <v>450</v>
      </c>
      <c r="D53" s="40" t="s">
        <v>911</v>
      </c>
      <c r="E53" s="23"/>
      <c r="F53" s="6"/>
      <c r="G53" s="22" t="s">
        <v>916</v>
      </c>
      <c r="H53" s="6">
        <v>0.1</v>
      </c>
      <c r="I53" s="6"/>
      <c r="J53" s="6"/>
      <c r="K53" s="5">
        <f t="shared" si="1"/>
        <v>0.1</v>
      </c>
      <c r="L53" s="16"/>
    </row>
    <row r="54" spans="1:12" ht="12.75">
      <c r="A54" s="16">
        <v>50</v>
      </c>
      <c r="B54" s="40" t="s">
        <v>943</v>
      </c>
      <c r="C54" s="40" t="s">
        <v>450</v>
      </c>
      <c r="D54" s="40" t="s">
        <v>33</v>
      </c>
      <c r="E54" s="23"/>
      <c r="F54" s="6"/>
      <c r="G54" s="22" t="s">
        <v>914</v>
      </c>
      <c r="H54" s="6">
        <f>0.5/4</f>
        <v>0.125</v>
      </c>
      <c r="I54" s="6"/>
      <c r="J54" s="6"/>
      <c r="K54" s="5">
        <f t="shared" si="1"/>
        <v>0.125</v>
      </c>
      <c r="L54" s="16"/>
    </row>
    <row r="55" spans="1:12" ht="12.75" customHeight="1">
      <c r="A55" s="16">
        <v>51</v>
      </c>
      <c r="B55" s="40" t="s">
        <v>899</v>
      </c>
      <c r="C55" s="40" t="s">
        <v>338</v>
      </c>
      <c r="D55" s="40" t="s">
        <v>918</v>
      </c>
      <c r="E55" s="23"/>
      <c r="F55" s="6"/>
      <c r="G55" s="22" t="s">
        <v>914</v>
      </c>
      <c r="H55" s="6">
        <v>0.125</v>
      </c>
      <c r="I55" s="6"/>
      <c r="J55" s="6"/>
      <c r="K55" s="5">
        <f t="shared" si="1"/>
        <v>0.125</v>
      </c>
      <c r="L55" s="16"/>
    </row>
    <row r="56" spans="1:12" ht="12.75" customHeight="1">
      <c r="A56" s="16">
        <v>52</v>
      </c>
      <c r="B56" s="40" t="s">
        <v>944</v>
      </c>
      <c r="C56" s="40" t="s">
        <v>338</v>
      </c>
      <c r="D56" s="40" t="s">
        <v>28</v>
      </c>
      <c r="E56" s="23"/>
      <c r="F56" s="6"/>
      <c r="G56" s="22" t="s">
        <v>914</v>
      </c>
      <c r="H56" s="6">
        <f>0.5/4</f>
        <v>0.125</v>
      </c>
      <c r="I56" s="6"/>
      <c r="J56" s="6"/>
      <c r="K56" s="5">
        <f t="shared" si="1"/>
        <v>0.125</v>
      </c>
      <c r="L56" s="16"/>
    </row>
    <row r="57" spans="1:12" ht="12.75" customHeight="1">
      <c r="A57" s="16">
        <v>53</v>
      </c>
      <c r="B57" s="40" t="s">
        <v>945</v>
      </c>
      <c r="C57" s="40" t="s">
        <v>338</v>
      </c>
      <c r="D57" s="40" t="s">
        <v>911</v>
      </c>
      <c r="E57" s="23"/>
      <c r="F57" s="6"/>
      <c r="G57" s="22" t="s">
        <v>916</v>
      </c>
      <c r="H57" s="6">
        <v>0.1</v>
      </c>
      <c r="I57" s="6"/>
      <c r="J57" s="6"/>
      <c r="K57" s="5">
        <f t="shared" si="1"/>
        <v>0.1</v>
      </c>
      <c r="L57" s="16"/>
    </row>
    <row r="58" spans="1:12" ht="12.75">
      <c r="A58" s="16">
        <v>54</v>
      </c>
      <c r="B58" s="40" t="s">
        <v>946</v>
      </c>
      <c r="C58" s="40" t="s">
        <v>609</v>
      </c>
      <c r="D58" s="40" t="s">
        <v>28</v>
      </c>
      <c r="E58" s="23"/>
      <c r="F58" s="6"/>
      <c r="G58" s="22"/>
      <c r="H58" s="6"/>
      <c r="I58" s="6" t="s">
        <v>40</v>
      </c>
      <c r="J58" s="6">
        <v>1</v>
      </c>
      <c r="K58" s="5">
        <f t="shared" si="1"/>
        <v>1</v>
      </c>
      <c r="L58" s="16"/>
    </row>
    <row r="59" spans="1:12" ht="12.75" customHeight="1">
      <c r="A59" s="16">
        <v>55</v>
      </c>
      <c r="B59" s="40" t="s">
        <v>503</v>
      </c>
      <c r="C59" s="40" t="s">
        <v>465</v>
      </c>
      <c r="D59" s="40" t="s">
        <v>29</v>
      </c>
      <c r="E59" s="23"/>
      <c r="F59" s="6"/>
      <c r="G59" s="22" t="s">
        <v>913</v>
      </c>
      <c r="H59" s="6">
        <f>0.5/3</f>
        <v>0.16666666666666666</v>
      </c>
      <c r="I59" s="6"/>
      <c r="J59" s="6"/>
      <c r="K59" s="5">
        <f t="shared" si="1"/>
        <v>0.16666666666666666</v>
      </c>
      <c r="L59" s="16"/>
    </row>
    <row r="60" spans="1:12" ht="12.75">
      <c r="A60" s="16">
        <v>56</v>
      </c>
      <c r="B60" s="40" t="s">
        <v>464</v>
      </c>
      <c r="C60" s="40" t="s">
        <v>465</v>
      </c>
      <c r="D60" s="40" t="s">
        <v>29</v>
      </c>
      <c r="E60" s="23"/>
      <c r="F60" s="6"/>
      <c r="G60" s="22"/>
      <c r="H60" s="6"/>
      <c r="I60" s="6" t="s">
        <v>43</v>
      </c>
      <c r="J60" s="6">
        <v>0.75</v>
      </c>
      <c r="K60" s="5">
        <f t="shared" si="1"/>
        <v>0.75</v>
      </c>
      <c r="L60" s="16"/>
    </row>
    <row r="61" spans="1:12" ht="12.75" customHeight="1">
      <c r="A61" s="16">
        <v>57</v>
      </c>
      <c r="B61" s="40" t="s">
        <v>461</v>
      </c>
      <c r="C61" s="40" t="s">
        <v>429</v>
      </c>
      <c r="D61" s="40" t="s">
        <v>34</v>
      </c>
      <c r="E61" s="23"/>
      <c r="F61" s="6"/>
      <c r="G61" s="22" t="s">
        <v>913</v>
      </c>
      <c r="H61" s="6">
        <v>0.167</v>
      </c>
      <c r="I61" s="6"/>
      <c r="J61" s="6"/>
      <c r="K61" s="5">
        <f t="shared" si="1"/>
        <v>0.167</v>
      </c>
      <c r="L61" s="16"/>
    </row>
    <row r="62" spans="1:12" ht="12.75">
      <c r="A62" s="16">
        <v>58</v>
      </c>
      <c r="B62" s="40" t="s">
        <v>947</v>
      </c>
      <c r="C62" s="40" t="s">
        <v>346</v>
      </c>
      <c r="D62" s="40" t="s">
        <v>29</v>
      </c>
      <c r="E62" s="23"/>
      <c r="F62" s="6"/>
      <c r="G62" s="22"/>
      <c r="H62" s="6"/>
      <c r="I62" s="6" t="s">
        <v>43</v>
      </c>
      <c r="J62" s="6">
        <v>0.75</v>
      </c>
      <c r="K62" s="5">
        <f t="shared" si="1"/>
        <v>0.75</v>
      </c>
      <c r="L62" s="16"/>
    </row>
    <row r="63" spans="1:12" ht="12.75" customHeight="1">
      <c r="A63" s="16">
        <v>59</v>
      </c>
      <c r="B63" s="29" t="s">
        <v>523</v>
      </c>
      <c r="C63" s="29" t="s">
        <v>346</v>
      </c>
      <c r="D63" s="6" t="s">
        <v>26</v>
      </c>
      <c r="E63" s="23"/>
      <c r="F63" s="6"/>
      <c r="G63" s="22" t="s">
        <v>632</v>
      </c>
      <c r="H63" s="6">
        <v>0.1</v>
      </c>
      <c r="I63" s="6"/>
      <c r="J63" s="6"/>
      <c r="K63" s="5">
        <f t="shared" si="1"/>
        <v>0.1</v>
      </c>
      <c r="L63" s="16"/>
    </row>
    <row r="64" spans="1:12" ht="12.75" customHeight="1">
      <c r="A64" s="16">
        <v>60</v>
      </c>
      <c r="B64" s="40" t="s">
        <v>355</v>
      </c>
      <c r="C64" s="40" t="s">
        <v>346</v>
      </c>
      <c r="D64" s="40" t="s">
        <v>28</v>
      </c>
      <c r="E64" s="23"/>
      <c r="F64" s="6"/>
      <c r="G64" s="22"/>
      <c r="H64" s="6"/>
      <c r="I64" s="6" t="s">
        <v>39</v>
      </c>
      <c r="J64" s="6">
        <f>3/4</f>
        <v>0.75</v>
      </c>
      <c r="K64" s="5">
        <f t="shared" si="1"/>
        <v>0.75</v>
      </c>
      <c r="L64" s="16"/>
    </row>
    <row r="65" spans="1:12" ht="12.75" customHeight="1">
      <c r="A65" s="16">
        <v>61</v>
      </c>
      <c r="B65" s="40" t="s">
        <v>804</v>
      </c>
      <c r="C65" s="40" t="s">
        <v>346</v>
      </c>
      <c r="D65" s="40" t="s">
        <v>28</v>
      </c>
      <c r="E65" s="23"/>
      <c r="F65" s="6"/>
      <c r="G65" s="22" t="s">
        <v>914</v>
      </c>
      <c r="H65" s="6">
        <f>0.5/4</f>
        <v>0.125</v>
      </c>
      <c r="I65" s="6" t="s">
        <v>40</v>
      </c>
      <c r="J65" s="6">
        <v>1</v>
      </c>
      <c r="K65" s="5">
        <f t="shared" si="1"/>
        <v>1.125</v>
      </c>
      <c r="L65" s="16"/>
    </row>
    <row r="66" spans="1:12" ht="12.75" customHeight="1">
      <c r="A66" s="16">
        <v>62</v>
      </c>
      <c r="B66" s="40" t="s">
        <v>948</v>
      </c>
      <c r="C66" s="40" t="s">
        <v>949</v>
      </c>
      <c r="D66" s="40" t="s">
        <v>35</v>
      </c>
      <c r="E66" s="23"/>
      <c r="F66" s="6"/>
      <c r="G66" s="22" t="s">
        <v>913</v>
      </c>
      <c r="H66" s="6">
        <f>0.5/3</f>
        <v>0.16666666666666666</v>
      </c>
      <c r="I66" s="6"/>
      <c r="J66" s="6"/>
      <c r="K66" s="5">
        <f t="shared" si="1"/>
        <v>0.16666666666666666</v>
      </c>
      <c r="L66" s="16"/>
    </row>
    <row r="67" spans="1:12" ht="12.75">
      <c r="A67" s="16">
        <v>63</v>
      </c>
      <c r="B67" s="40" t="s">
        <v>950</v>
      </c>
      <c r="C67" s="40" t="s">
        <v>470</v>
      </c>
      <c r="D67" s="40" t="s">
        <v>29</v>
      </c>
      <c r="E67" s="23"/>
      <c r="F67" s="6"/>
      <c r="G67" s="22"/>
      <c r="H67" s="6"/>
      <c r="I67" s="6" t="s">
        <v>43</v>
      </c>
      <c r="J67" s="6">
        <v>0.75</v>
      </c>
      <c r="K67" s="5">
        <f t="shared" si="1"/>
        <v>0.75</v>
      </c>
      <c r="L67" s="16"/>
    </row>
    <row r="68" spans="1:12" ht="12.75" customHeight="1">
      <c r="A68" s="16">
        <v>64</v>
      </c>
      <c r="B68" s="40" t="s">
        <v>951</v>
      </c>
      <c r="C68" s="40" t="s">
        <v>511</v>
      </c>
      <c r="D68" s="40" t="s">
        <v>34</v>
      </c>
      <c r="E68" s="23"/>
      <c r="F68" s="6"/>
      <c r="G68" s="22" t="s">
        <v>913</v>
      </c>
      <c r="H68" s="6">
        <v>0.167</v>
      </c>
      <c r="I68" s="6"/>
      <c r="J68" s="6"/>
      <c r="K68" s="5">
        <f t="shared" si="1"/>
        <v>0.167</v>
      </c>
      <c r="L68" s="16"/>
    </row>
    <row r="69" spans="1:12" ht="12.75">
      <c r="A69" s="16">
        <v>65</v>
      </c>
      <c r="B69" s="40" t="s">
        <v>416</v>
      </c>
      <c r="C69" s="40" t="s">
        <v>543</v>
      </c>
      <c r="D69" s="40" t="s">
        <v>34</v>
      </c>
      <c r="E69" s="23"/>
      <c r="F69" s="6"/>
      <c r="G69" s="22"/>
      <c r="H69" s="6"/>
      <c r="I69" s="6" t="s">
        <v>41</v>
      </c>
      <c r="J69" s="6">
        <v>1.5</v>
      </c>
      <c r="K69" s="5">
        <f aca="true" t="shared" si="2" ref="K69:K93">J69+H69+F69</f>
        <v>1.5</v>
      </c>
      <c r="L69" s="16"/>
    </row>
    <row r="70" spans="1:12" ht="12.75" customHeight="1">
      <c r="A70" s="16">
        <v>66</v>
      </c>
      <c r="B70" s="40" t="s">
        <v>952</v>
      </c>
      <c r="C70" s="40" t="s">
        <v>543</v>
      </c>
      <c r="D70" s="40" t="s">
        <v>911</v>
      </c>
      <c r="E70" s="23"/>
      <c r="F70" s="6"/>
      <c r="G70" s="22" t="s">
        <v>916</v>
      </c>
      <c r="H70" s="6">
        <v>0.1</v>
      </c>
      <c r="I70" s="6"/>
      <c r="J70" s="6"/>
      <c r="K70" s="5">
        <f t="shared" si="2"/>
        <v>0.1</v>
      </c>
      <c r="L70" s="16"/>
    </row>
    <row r="71" spans="1:12" ht="12.75">
      <c r="A71" s="16">
        <v>67</v>
      </c>
      <c r="B71" s="40" t="s">
        <v>953</v>
      </c>
      <c r="C71" s="40" t="s">
        <v>585</v>
      </c>
      <c r="D71" s="40" t="s">
        <v>32</v>
      </c>
      <c r="E71" s="23"/>
      <c r="F71" s="6"/>
      <c r="G71" s="22"/>
      <c r="H71" s="6"/>
      <c r="I71" s="6" t="s">
        <v>39</v>
      </c>
      <c r="J71" s="6">
        <f>3/4</f>
        <v>0.75</v>
      </c>
      <c r="K71" s="5">
        <f t="shared" si="2"/>
        <v>0.75</v>
      </c>
      <c r="L71" s="16"/>
    </row>
    <row r="72" spans="1:12" ht="12.75">
      <c r="A72" s="16">
        <v>68</v>
      </c>
      <c r="B72" s="40" t="s">
        <v>954</v>
      </c>
      <c r="C72" s="40" t="s">
        <v>420</v>
      </c>
      <c r="D72" s="40" t="s">
        <v>912</v>
      </c>
      <c r="E72" s="23"/>
      <c r="F72" s="6"/>
      <c r="G72" s="22" t="s">
        <v>916</v>
      </c>
      <c r="H72" s="6">
        <v>0.1</v>
      </c>
      <c r="I72" s="6"/>
      <c r="J72" s="6"/>
      <c r="K72" s="5">
        <f t="shared" si="2"/>
        <v>0.1</v>
      </c>
      <c r="L72" s="16"/>
    </row>
    <row r="73" spans="1:12" ht="12.75">
      <c r="A73" s="16">
        <v>69</v>
      </c>
      <c r="B73" s="40" t="s">
        <v>479</v>
      </c>
      <c r="C73" s="40" t="s">
        <v>420</v>
      </c>
      <c r="D73" s="40" t="s">
        <v>33</v>
      </c>
      <c r="E73" s="23"/>
      <c r="F73" s="6"/>
      <c r="G73" s="22" t="s">
        <v>914</v>
      </c>
      <c r="H73" s="6">
        <f>0.5/4</f>
        <v>0.125</v>
      </c>
      <c r="I73" s="6"/>
      <c r="J73" s="6"/>
      <c r="K73" s="5">
        <f t="shared" si="2"/>
        <v>0.125</v>
      </c>
      <c r="L73" s="16"/>
    </row>
    <row r="74" spans="1:12" ht="12.75" customHeight="1">
      <c r="A74" s="16">
        <v>70</v>
      </c>
      <c r="B74" s="29" t="s">
        <v>413</v>
      </c>
      <c r="C74" s="29" t="s">
        <v>420</v>
      </c>
      <c r="D74" s="6" t="s">
        <v>35</v>
      </c>
      <c r="E74" s="6"/>
      <c r="F74" s="6"/>
      <c r="G74" s="22" t="s">
        <v>632</v>
      </c>
      <c r="H74" s="6">
        <v>0.1</v>
      </c>
      <c r="I74" s="6"/>
      <c r="J74" s="6"/>
      <c r="K74" s="5">
        <f t="shared" si="2"/>
        <v>0.1</v>
      </c>
      <c r="L74" s="16"/>
    </row>
    <row r="75" spans="1:12" ht="12.75" customHeight="1">
      <c r="A75" s="16">
        <v>71</v>
      </c>
      <c r="B75" s="40" t="s">
        <v>355</v>
      </c>
      <c r="C75" s="40" t="s">
        <v>955</v>
      </c>
      <c r="D75" s="40" t="s">
        <v>27</v>
      </c>
      <c r="E75" s="23"/>
      <c r="F75" s="6"/>
      <c r="G75" s="22"/>
      <c r="H75" s="6"/>
      <c r="I75" s="6" t="s">
        <v>40</v>
      </c>
      <c r="J75" s="6">
        <v>1</v>
      </c>
      <c r="K75" s="5">
        <f t="shared" si="2"/>
        <v>1</v>
      </c>
      <c r="L75" s="16"/>
    </row>
    <row r="76" spans="1:12" ht="12.75">
      <c r="A76" s="16">
        <v>72</v>
      </c>
      <c r="B76" s="40" t="s">
        <v>413</v>
      </c>
      <c r="C76" s="40" t="s">
        <v>956</v>
      </c>
      <c r="D76" s="40" t="s">
        <v>35</v>
      </c>
      <c r="E76" s="23"/>
      <c r="F76" s="6"/>
      <c r="G76" s="22"/>
      <c r="H76" s="6"/>
      <c r="I76" s="6" t="s">
        <v>41</v>
      </c>
      <c r="J76" s="6">
        <v>1.5</v>
      </c>
      <c r="K76" s="5">
        <f t="shared" si="2"/>
        <v>1.5</v>
      </c>
      <c r="L76" s="16"/>
    </row>
    <row r="77" spans="1:12" ht="12.75">
      <c r="A77" s="16">
        <v>73</v>
      </c>
      <c r="B77" s="40" t="s">
        <v>957</v>
      </c>
      <c r="C77" s="40" t="s">
        <v>958</v>
      </c>
      <c r="D77" s="40" t="s">
        <v>912</v>
      </c>
      <c r="E77" s="23"/>
      <c r="F77" s="6"/>
      <c r="G77" s="22" t="s">
        <v>913</v>
      </c>
      <c r="H77" s="6">
        <v>0.167</v>
      </c>
      <c r="I77" s="6"/>
      <c r="J77" s="6"/>
      <c r="K77" s="5">
        <f t="shared" si="2"/>
        <v>0.167</v>
      </c>
      <c r="L77" s="16"/>
    </row>
    <row r="78" spans="1:12" ht="12.75">
      <c r="A78" s="16">
        <v>74</v>
      </c>
      <c r="B78" s="40" t="s">
        <v>959</v>
      </c>
      <c r="C78" s="40" t="s">
        <v>960</v>
      </c>
      <c r="D78" s="40" t="s">
        <v>35</v>
      </c>
      <c r="E78" s="23"/>
      <c r="F78" s="6"/>
      <c r="G78" s="22" t="s">
        <v>917</v>
      </c>
      <c r="H78" s="6">
        <v>0.25</v>
      </c>
      <c r="I78" s="6"/>
      <c r="J78" s="6"/>
      <c r="K78" s="5">
        <f t="shared" si="2"/>
        <v>0.25</v>
      </c>
      <c r="L78" s="16"/>
    </row>
    <row r="79" spans="1:12" ht="12.75">
      <c r="A79" s="16">
        <v>75</v>
      </c>
      <c r="B79" s="40" t="s">
        <v>961</v>
      </c>
      <c r="C79" s="40" t="s">
        <v>962</v>
      </c>
      <c r="D79" s="40" t="s">
        <v>912</v>
      </c>
      <c r="E79" s="23"/>
      <c r="F79" s="6"/>
      <c r="G79" s="22" t="s">
        <v>916</v>
      </c>
      <c r="H79" s="6">
        <v>0.1</v>
      </c>
      <c r="I79" s="6"/>
      <c r="J79" s="6"/>
      <c r="K79" s="5">
        <f t="shared" si="2"/>
        <v>0.1</v>
      </c>
      <c r="L79" s="16"/>
    </row>
    <row r="80" spans="1:12" ht="12.75">
      <c r="A80" s="16">
        <v>76</v>
      </c>
      <c r="B80" s="40" t="s">
        <v>963</v>
      </c>
      <c r="C80" s="40" t="s">
        <v>335</v>
      </c>
      <c r="D80" s="40" t="s">
        <v>29</v>
      </c>
      <c r="E80" s="23"/>
      <c r="F80" s="6"/>
      <c r="G80" s="22" t="s">
        <v>913</v>
      </c>
      <c r="H80" s="6">
        <f>0.5/3</f>
        <v>0.16666666666666666</v>
      </c>
      <c r="I80" s="6"/>
      <c r="J80" s="6"/>
      <c r="K80" s="5">
        <f t="shared" si="2"/>
        <v>0.16666666666666666</v>
      </c>
      <c r="L80" s="16"/>
    </row>
    <row r="81" spans="1:12" ht="12.75">
      <c r="A81" s="16">
        <v>77</v>
      </c>
      <c r="B81" s="40" t="s">
        <v>964</v>
      </c>
      <c r="C81" s="40" t="s">
        <v>335</v>
      </c>
      <c r="D81" s="40" t="s">
        <v>35</v>
      </c>
      <c r="E81" s="23"/>
      <c r="F81" s="6"/>
      <c r="G81" s="22" t="s">
        <v>913</v>
      </c>
      <c r="H81" s="6">
        <f>0.5/3</f>
        <v>0.16666666666666666</v>
      </c>
      <c r="I81" s="6"/>
      <c r="J81" s="6"/>
      <c r="K81" s="5">
        <f t="shared" si="2"/>
        <v>0.16666666666666666</v>
      </c>
      <c r="L81" s="16"/>
    </row>
    <row r="82" spans="1:12" ht="12.75" customHeight="1">
      <c r="A82" s="16">
        <v>78</v>
      </c>
      <c r="B82" s="40" t="s">
        <v>472</v>
      </c>
      <c r="C82" s="40" t="s">
        <v>335</v>
      </c>
      <c r="D82" s="40" t="s">
        <v>33</v>
      </c>
      <c r="E82" s="23"/>
      <c r="F82" s="6"/>
      <c r="G82" s="22" t="s">
        <v>916</v>
      </c>
      <c r="H82" s="6">
        <v>0.1</v>
      </c>
      <c r="I82" s="6"/>
      <c r="J82" s="6"/>
      <c r="K82" s="5">
        <f t="shared" si="2"/>
        <v>0.1</v>
      </c>
      <c r="L82" s="16"/>
    </row>
    <row r="83" spans="1:12" ht="12.75" customHeight="1">
      <c r="A83" s="16">
        <v>79</v>
      </c>
      <c r="B83" s="40" t="s">
        <v>564</v>
      </c>
      <c r="C83" s="40" t="s">
        <v>335</v>
      </c>
      <c r="D83" s="40" t="s">
        <v>28</v>
      </c>
      <c r="E83" s="23"/>
      <c r="F83" s="6"/>
      <c r="G83" s="22"/>
      <c r="H83" s="6"/>
      <c r="I83" s="6" t="s">
        <v>37</v>
      </c>
      <c r="J83" s="6">
        <v>1</v>
      </c>
      <c r="K83" s="5">
        <f t="shared" si="2"/>
        <v>1</v>
      </c>
      <c r="L83" s="16"/>
    </row>
    <row r="84" spans="1:12" ht="12.75">
      <c r="A84" s="16">
        <v>80</v>
      </c>
      <c r="B84" s="40" t="s">
        <v>355</v>
      </c>
      <c r="C84" s="40" t="s">
        <v>840</v>
      </c>
      <c r="D84" s="40" t="s">
        <v>35</v>
      </c>
      <c r="E84" s="23"/>
      <c r="F84" s="6"/>
      <c r="G84" s="22" t="s">
        <v>913</v>
      </c>
      <c r="H84" s="6">
        <f>0.5/3</f>
        <v>0.16666666666666666</v>
      </c>
      <c r="I84" s="6"/>
      <c r="J84" s="6"/>
      <c r="K84" s="5">
        <f t="shared" si="2"/>
        <v>0.16666666666666666</v>
      </c>
      <c r="L84" s="16"/>
    </row>
    <row r="85" spans="1:12" ht="12.75" customHeight="1">
      <c r="A85" s="16">
        <v>81</v>
      </c>
      <c r="B85" s="29" t="s">
        <v>633</v>
      </c>
      <c r="C85" s="29" t="s">
        <v>634</v>
      </c>
      <c r="D85" s="6" t="s">
        <v>27</v>
      </c>
      <c r="E85" s="23"/>
      <c r="F85" s="6"/>
      <c r="G85" s="22" t="s">
        <v>632</v>
      </c>
      <c r="H85" s="6">
        <v>0.1</v>
      </c>
      <c r="I85" s="6" t="s">
        <v>40</v>
      </c>
      <c r="J85" s="6">
        <v>1</v>
      </c>
      <c r="K85" s="5">
        <f t="shared" si="2"/>
        <v>1.1</v>
      </c>
      <c r="L85" s="16"/>
    </row>
    <row r="86" spans="1:12" ht="12.75">
      <c r="A86" s="16">
        <v>82</v>
      </c>
      <c r="B86" s="40" t="s">
        <v>965</v>
      </c>
      <c r="C86" s="40" t="s">
        <v>634</v>
      </c>
      <c r="D86" s="40" t="s">
        <v>29</v>
      </c>
      <c r="E86" s="23"/>
      <c r="F86" s="6"/>
      <c r="G86" s="22"/>
      <c r="H86" s="6"/>
      <c r="I86" s="6" t="s">
        <v>43</v>
      </c>
      <c r="J86" s="6">
        <v>0.75</v>
      </c>
      <c r="K86" s="5">
        <f t="shared" si="2"/>
        <v>0.75</v>
      </c>
      <c r="L86" s="16"/>
    </row>
    <row r="87" spans="1:12" ht="12.75">
      <c r="A87" s="16">
        <v>83</v>
      </c>
      <c r="B87" s="40" t="s">
        <v>966</v>
      </c>
      <c r="C87" s="40" t="s">
        <v>574</v>
      </c>
      <c r="D87" s="40" t="s">
        <v>29</v>
      </c>
      <c r="E87" s="23"/>
      <c r="F87" s="6"/>
      <c r="G87" s="22" t="s">
        <v>913</v>
      </c>
      <c r="H87" s="6">
        <f>0.5/3</f>
        <v>0.16666666666666666</v>
      </c>
      <c r="I87" s="6"/>
      <c r="J87" s="6"/>
      <c r="K87" s="5">
        <f t="shared" si="2"/>
        <v>0.16666666666666666</v>
      </c>
      <c r="L87" s="16"/>
    </row>
    <row r="88" spans="1:12" ht="12.75">
      <c r="A88" s="16">
        <v>84</v>
      </c>
      <c r="B88" s="40" t="s">
        <v>967</v>
      </c>
      <c r="C88" s="40" t="s">
        <v>414</v>
      </c>
      <c r="D88" s="40" t="s">
        <v>33</v>
      </c>
      <c r="E88" s="23"/>
      <c r="F88" s="6"/>
      <c r="G88" s="22" t="s">
        <v>916</v>
      </c>
      <c r="H88" s="6">
        <v>0.1</v>
      </c>
      <c r="I88" s="6"/>
      <c r="J88" s="6"/>
      <c r="K88" s="5">
        <f t="shared" si="2"/>
        <v>0.1</v>
      </c>
      <c r="L88" s="16"/>
    </row>
    <row r="89" spans="1:12" ht="12.75">
      <c r="A89" s="16">
        <v>85</v>
      </c>
      <c r="B89" s="40" t="s">
        <v>558</v>
      </c>
      <c r="C89" s="40" t="s">
        <v>414</v>
      </c>
      <c r="D89" s="40" t="s">
        <v>35</v>
      </c>
      <c r="E89" s="23"/>
      <c r="F89" s="6"/>
      <c r="G89" s="22" t="s">
        <v>917</v>
      </c>
      <c r="H89" s="6">
        <v>0.25</v>
      </c>
      <c r="I89" s="6"/>
      <c r="J89" s="6"/>
      <c r="K89" s="5">
        <f t="shared" si="2"/>
        <v>0.25</v>
      </c>
      <c r="L89" s="16"/>
    </row>
    <row r="90" spans="1:12" ht="12.75">
      <c r="A90" s="16">
        <v>86</v>
      </c>
      <c r="B90" s="40" t="s">
        <v>968</v>
      </c>
      <c r="C90" s="40" t="s">
        <v>444</v>
      </c>
      <c r="D90" s="40" t="s">
        <v>918</v>
      </c>
      <c r="E90" s="23"/>
      <c r="F90" s="6"/>
      <c r="G90" s="22" t="s">
        <v>914</v>
      </c>
      <c r="H90" s="6">
        <v>0.125</v>
      </c>
      <c r="I90" s="6"/>
      <c r="J90" s="6"/>
      <c r="K90" s="5">
        <f t="shared" si="2"/>
        <v>0.125</v>
      </c>
      <c r="L90" s="16"/>
    </row>
    <row r="91" spans="1:12" ht="12.75" customHeight="1">
      <c r="A91" s="16">
        <v>87</v>
      </c>
      <c r="B91" s="40" t="s">
        <v>969</v>
      </c>
      <c r="C91" s="40" t="s">
        <v>970</v>
      </c>
      <c r="D91" s="40" t="s">
        <v>912</v>
      </c>
      <c r="E91" s="23"/>
      <c r="F91" s="6"/>
      <c r="G91" s="22" t="s">
        <v>913</v>
      </c>
      <c r="H91" s="6">
        <v>0.167</v>
      </c>
      <c r="I91" s="6"/>
      <c r="J91" s="6"/>
      <c r="K91" s="5">
        <f t="shared" si="2"/>
        <v>0.167</v>
      </c>
      <c r="L91" s="16"/>
    </row>
    <row r="92" spans="1:12" ht="13.5" customHeight="1">
      <c r="A92" s="16">
        <v>88</v>
      </c>
      <c r="B92" s="40" t="s">
        <v>971</v>
      </c>
      <c r="C92" s="40" t="s">
        <v>462</v>
      </c>
      <c r="D92" s="40" t="s">
        <v>29</v>
      </c>
      <c r="E92" s="23"/>
      <c r="F92" s="6"/>
      <c r="G92" s="22"/>
      <c r="H92" s="6"/>
      <c r="I92" s="6" t="s">
        <v>42</v>
      </c>
      <c r="J92" s="6">
        <v>0.75</v>
      </c>
      <c r="K92" s="5">
        <f t="shared" si="2"/>
        <v>0.75</v>
      </c>
      <c r="L92" s="16"/>
    </row>
    <row r="93" spans="1:15" s="47" customFormat="1" ht="12.75">
      <c r="A93" s="16">
        <v>89</v>
      </c>
      <c r="B93" s="40" t="s">
        <v>972</v>
      </c>
      <c r="C93" s="40" t="s">
        <v>462</v>
      </c>
      <c r="D93" s="40" t="s">
        <v>32</v>
      </c>
      <c r="E93" s="23"/>
      <c r="F93" s="6"/>
      <c r="G93" s="22" t="s">
        <v>914</v>
      </c>
      <c r="H93" s="6">
        <f>0.5/4</f>
        <v>0.125</v>
      </c>
      <c r="I93" s="6"/>
      <c r="J93" s="6"/>
      <c r="K93" s="5">
        <f t="shared" si="2"/>
        <v>0.125</v>
      </c>
      <c r="L93" s="16"/>
      <c r="M93" s="106"/>
      <c r="N93" s="50"/>
      <c r="O93" s="50"/>
    </row>
    <row r="94" spans="2:8" ht="12.75">
      <c r="B94" s="12"/>
      <c r="C94" s="12"/>
      <c r="H94" s="11"/>
    </row>
    <row r="95" spans="2:8" ht="12.75">
      <c r="B95" s="12"/>
      <c r="C95" s="12"/>
      <c r="H95" s="11"/>
    </row>
    <row r="96" spans="2:8" ht="12.75">
      <c r="B96" s="12"/>
      <c r="C96" s="12"/>
      <c r="H96" s="11"/>
    </row>
    <row r="97" spans="2:8" ht="12.75">
      <c r="B97" s="12"/>
      <c r="C97" s="12"/>
      <c r="H97" s="11"/>
    </row>
    <row r="98" spans="2:8" ht="12.75">
      <c r="B98" s="12"/>
      <c r="C98" s="12"/>
      <c r="H98" s="11"/>
    </row>
    <row r="99" spans="2:8" ht="12.75">
      <c r="B99" s="12"/>
      <c r="C99" s="12"/>
      <c r="H99" s="11"/>
    </row>
    <row r="100" spans="2:8" ht="12.75">
      <c r="B100" s="12"/>
      <c r="C100" s="12"/>
      <c r="H100" s="11"/>
    </row>
    <row r="101" spans="2:8" ht="12.75">
      <c r="B101" s="12"/>
      <c r="C101" s="12"/>
      <c r="H101" s="11"/>
    </row>
    <row r="102" spans="2:8" ht="12.75">
      <c r="B102" s="12"/>
      <c r="C102" s="12"/>
      <c r="H102" s="11"/>
    </row>
    <row r="103" spans="2:8" ht="12.75">
      <c r="B103" s="12"/>
      <c r="C103" s="12"/>
      <c r="H103" s="11"/>
    </row>
    <row r="104" spans="2:8" ht="12.75">
      <c r="B104" s="12"/>
      <c r="C104" s="12"/>
      <c r="H104" s="11"/>
    </row>
    <row r="105" spans="2:8" ht="12.75">
      <c r="B105" s="12"/>
      <c r="C105" s="12"/>
      <c r="H105" s="11"/>
    </row>
    <row r="106" spans="2:8" ht="12.75">
      <c r="B106" s="12"/>
      <c r="C106" s="12"/>
      <c r="H106" s="11"/>
    </row>
    <row r="107" spans="2:8" ht="12.75">
      <c r="B107" s="12"/>
      <c r="C107" s="12"/>
      <c r="H107" s="11"/>
    </row>
    <row r="108" spans="2:8" ht="12.75">
      <c r="B108" s="12"/>
      <c r="C108" s="12"/>
      <c r="H108" s="11"/>
    </row>
    <row r="109" spans="2:8" ht="12.75">
      <c r="B109" s="12"/>
      <c r="C109" s="12"/>
      <c r="H109" s="11"/>
    </row>
    <row r="110" spans="2:8" ht="12.75">
      <c r="B110" s="12"/>
      <c r="C110" s="12"/>
      <c r="H110" s="11"/>
    </row>
    <row r="111" spans="2:8" ht="12.75">
      <c r="B111" s="12"/>
      <c r="C111" s="12"/>
      <c r="H111" s="11"/>
    </row>
    <row r="112" spans="2:8" ht="12.75">
      <c r="B112" s="12"/>
      <c r="C112" s="12"/>
      <c r="H112" s="11"/>
    </row>
    <row r="113" spans="2:8" ht="12.75">
      <c r="B113" s="12"/>
      <c r="C113" s="12"/>
      <c r="H113" s="11"/>
    </row>
    <row r="114" spans="2:8" ht="12.75">
      <c r="B114" s="12"/>
      <c r="C114" s="12"/>
      <c r="H114" s="11"/>
    </row>
    <row r="115" spans="2:8" ht="12.75">
      <c r="B115" s="12"/>
      <c r="C115" s="12"/>
      <c r="H115" s="11"/>
    </row>
    <row r="116" spans="2:8" ht="12.75">
      <c r="B116" s="12"/>
      <c r="C116" s="12"/>
      <c r="H116" s="11"/>
    </row>
    <row r="123" spans="4:5" ht="12.75">
      <c r="D123" s="81"/>
      <c r="E123" s="82"/>
    </row>
    <row r="133" spans="1:15" s="51" customFormat="1" ht="42" customHeight="1">
      <c r="A133" s="50"/>
      <c r="B133" s="50"/>
      <c r="C133" s="50"/>
      <c r="D133" s="50" t="s">
        <v>20</v>
      </c>
      <c r="E133" s="83"/>
      <c r="F133" s="66"/>
      <c r="G133" s="53"/>
      <c r="H133" s="368" t="s">
        <v>21</v>
      </c>
      <c r="I133" s="369"/>
      <c r="J133" s="369"/>
      <c r="K133" s="50"/>
      <c r="L133" s="53"/>
      <c r="M133" s="50"/>
      <c r="N133" s="50"/>
      <c r="O133" s="50"/>
    </row>
    <row r="134" spans="1:15" s="51" customFormat="1" ht="12.75">
      <c r="A134" s="50"/>
      <c r="B134" s="50"/>
      <c r="C134" s="50"/>
      <c r="D134" s="52"/>
      <c r="E134" s="83"/>
      <c r="F134" s="66"/>
      <c r="G134" s="53"/>
      <c r="H134" s="52"/>
      <c r="I134" s="53"/>
      <c r="J134" s="52"/>
      <c r="K134" s="50"/>
      <c r="L134" s="53"/>
      <c r="M134" s="50"/>
      <c r="N134" s="50"/>
      <c r="O134" s="50"/>
    </row>
    <row r="135" spans="1:15" s="51" customFormat="1" ht="12.75">
      <c r="A135" s="50"/>
      <c r="B135" s="50"/>
      <c r="C135" s="50"/>
      <c r="D135" s="52"/>
      <c r="E135" s="83"/>
      <c r="F135" s="66"/>
      <c r="G135" s="53"/>
      <c r="H135" s="52"/>
      <c r="I135" s="53"/>
      <c r="J135" s="52"/>
      <c r="K135" s="50"/>
      <c r="L135" s="53"/>
      <c r="M135" s="50"/>
      <c r="N135" s="50"/>
      <c r="O135" s="50"/>
    </row>
    <row r="136" spans="1:15" s="51" customFormat="1" ht="12.75">
      <c r="A136" s="50"/>
      <c r="B136" s="50"/>
      <c r="C136" s="50"/>
      <c r="D136" s="52"/>
      <c r="E136" s="83"/>
      <c r="F136" s="66"/>
      <c r="G136" s="53"/>
      <c r="H136" s="52"/>
      <c r="I136" s="53"/>
      <c r="J136" s="52"/>
      <c r="K136" s="50"/>
      <c r="L136" s="53"/>
      <c r="M136" s="50"/>
      <c r="N136" s="50"/>
      <c r="O136" s="50"/>
    </row>
    <row r="137" spans="1:15" s="51" customFormat="1" ht="12.75">
      <c r="A137" s="50"/>
      <c r="B137" s="50"/>
      <c r="C137" s="50"/>
      <c r="D137" s="50" t="s">
        <v>23</v>
      </c>
      <c r="E137" s="83"/>
      <c r="F137" s="66"/>
      <c r="G137" s="53"/>
      <c r="H137" s="369" t="s">
        <v>22</v>
      </c>
      <c r="I137" s="369"/>
      <c r="J137" s="369"/>
      <c r="K137" s="50"/>
      <c r="L137" s="53"/>
      <c r="M137" s="50"/>
      <c r="N137" s="50"/>
      <c r="O137" s="50"/>
    </row>
  </sheetData>
  <sheetProtection/>
  <mergeCells count="5">
    <mergeCell ref="A2:L2"/>
    <mergeCell ref="A1:L1"/>
    <mergeCell ref="A3:L3"/>
    <mergeCell ref="H133:J133"/>
    <mergeCell ref="H137:J137"/>
  </mergeCells>
  <printOptions/>
  <pageMargins left="0.5" right="0.25" top="0.5" bottom="0.25"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L83"/>
  <sheetViews>
    <sheetView zoomScalePageLayoutView="0" workbookViewId="0" topLeftCell="A59">
      <selection activeCell="A26" sqref="A26:IV26"/>
    </sheetView>
  </sheetViews>
  <sheetFormatPr defaultColWidth="9.140625" defaultRowHeight="12.75"/>
  <cols>
    <col min="1" max="1" width="5.00390625" style="230" customWidth="1"/>
    <col min="2" max="2" width="20.28125" style="230" customWidth="1"/>
    <col min="3" max="3" width="9.00390625" style="230" customWidth="1"/>
    <col min="4" max="4" width="9.7109375" style="230" customWidth="1"/>
    <col min="5" max="5" width="10.421875" style="230" bestFit="1" customWidth="1"/>
    <col min="6" max="6" width="5.28125" style="230" bestFit="1" customWidth="1"/>
    <col min="7" max="7" width="17.57421875" style="230" bestFit="1" customWidth="1"/>
    <col min="8" max="8" width="7.421875" style="230" customWidth="1"/>
    <col min="9" max="9" width="21.57421875" style="230" bestFit="1" customWidth="1"/>
    <col min="10" max="10" width="5.28125" style="230" bestFit="1" customWidth="1"/>
    <col min="11" max="11" width="7.57421875" style="230" customWidth="1"/>
    <col min="12" max="12" width="10.00390625" style="230" customWidth="1"/>
    <col min="13" max="16384" width="9.140625" style="230" customWidth="1"/>
  </cols>
  <sheetData>
    <row r="1" spans="2:12" ht="18.75">
      <c r="B1" s="384"/>
      <c r="C1" s="384"/>
      <c r="D1" s="384"/>
      <c r="E1" s="384"/>
      <c r="F1" s="384"/>
      <c r="G1" s="384"/>
      <c r="H1" s="384"/>
      <c r="I1" s="384"/>
      <c r="J1" s="384"/>
      <c r="K1" s="384"/>
      <c r="L1" s="384"/>
    </row>
    <row r="2" spans="2:12" ht="18.75">
      <c r="B2" s="385" t="s">
        <v>2201</v>
      </c>
      <c r="C2" s="386"/>
      <c r="D2" s="386"/>
      <c r="E2" s="386"/>
      <c r="F2" s="386"/>
      <c r="G2" s="386"/>
      <c r="H2" s="386"/>
      <c r="I2" s="386"/>
      <c r="J2" s="386"/>
      <c r="K2" s="386"/>
      <c r="L2" s="386"/>
    </row>
    <row r="3" spans="2:12" s="254" customFormat="1" ht="18.75">
      <c r="B3" s="385" t="s">
        <v>2202</v>
      </c>
      <c r="C3" s="387"/>
      <c r="D3" s="387"/>
      <c r="E3" s="387"/>
      <c r="F3" s="387"/>
      <c r="G3" s="387"/>
      <c r="H3" s="387"/>
      <c r="I3" s="387"/>
      <c r="J3" s="387"/>
      <c r="K3" s="387"/>
      <c r="L3" s="387"/>
    </row>
    <row r="4" spans="1:12" s="65" customFormat="1" ht="69" customHeight="1">
      <c r="A4" s="366" t="s">
        <v>2478</v>
      </c>
      <c r="B4" s="366"/>
      <c r="C4" s="366"/>
      <c r="D4" s="367"/>
      <c r="E4" s="367"/>
      <c r="F4" s="367"/>
      <c r="G4" s="367"/>
      <c r="H4" s="367"/>
      <c r="I4" s="367"/>
      <c r="J4" s="367"/>
      <c r="K4" s="367"/>
      <c r="L4" s="367"/>
    </row>
    <row r="5" spans="1:12" s="65" customFormat="1" ht="21" customHeight="1">
      <c r="A5" s="347"/>
      <c r="B5" s="347"/>
      <c r="C5" s="347"/>
      <c r="D5" s="348"/>
      <c r="E5" s="348"/>
      <c r="F5" s="348"/>
      <c r="G5" s="348"/>
      <c r="H5" s="348"/>
      <c r="I5" s="348"/>
      <c r="J5" s="348"/>
      <c r="K5" s="348"/>
      <c r="L5" s="348"/>
    </row>
    <row r="6" spans="1:12" s="237" customFormat="1" ht="38.25">
      <c r="A6" s="311" t="s">
        <v>1127</v>
      </c>
      <c r="B6" s="33" t="s">
        <v>2203</v>
      </c>
      <c r="C6" s="33" t="s">
        <v>2204</v>
      </c>
      <c r="D6" s="2" t="s">
        <v>2205</v>
      </c>
      <c r="E6" s="312" t="s">
        <v>17</v>
      </c>
      <c r="F6" s="2" t="s">
        <v>4</v>
      </c>
      <c r="G6" s="2" t="s">
        <v>5</v>
      </c>
      <c r="H6" s="2" t="s">
        <v>6</v>
      </c>
      <c r="I6" s="33" t="s">
        <v>16</v>
      </c>
      <c r="J6" s="2" t="s">
        <v>4</v>
      </c>
      <c r="K6" s="2" t="s">
        <v>7</v>
      </c>
      <c r="L6" s="2" t="s">
        <v>8</v>
      </c>
    </row>
    <row r="7" spans="1:12" s="232" customFormat="1" ht="12.75">
      <c r="A7" s="42">
        <v>1</v>
      </c>
      <c r="B7" s="61" t="s">
        <v>2206</v>
      </c>
      <c r="C7" s="29" t="s">
        <v>425</v>
      </c>
      <c r="D7" s="61" t="s">
        <v>2207</v>
      </c>
      <c r="E7" s="29"/>
      <c r="F7" s="29"/>
      <c r="G7" s="42" t="s">
        <v>415</v>
      </c>
      <c r="H7" s="29">
        <v>0.5</v>
      </c>
      <c r="I7" s="29"/>
      <c r="J7" s="29"/>
      <c r="K7" s="29">
        <f>J7+H7+F7</f>
        <v>0.5</v>
      </c>
      <c r="L7" s="29"/>
    </row>
    <row r="8" spans="1:12" ht="38.25">
      <c r="A8" s="29">
        <v>2</v>
      </c>
      <c r="B8" s="42" t="s">
        <v>493</v>
      </c>
      <c r="C8" s="40" t="s">
        <v>425</v>
      </c>
      <c r="D8" s="42" t="s">
        <v>2208</v>
      </c>
      <c r="E8" s="29"/>
      <c r="F8" s="29"/>
      <c r="G8" s="42" t="s">
        <v>415</v>
      </c>
      <c r="H8" s="29">
        <v>0.5</v>
      </c>
      <c r="I8" s="40" t="s">
        <v>2209</v>
      </c>
      <c r="J8" s="29">
        <v>2.5</v>
      </c>
      <c r="K8" s="29">
        <f aca="true" t="shared" si="0" ref="K8:K72">J8+H8+F8</f>
        <v>3</v>
      </c>
      <c r="L8" s="29"/>
    </row>
    <row r="9" spans="1:12" ht="12.75">
      <c r="A9" s="42">
        <v>3</v>
      </c>
      <c r="B9" s="40" t="s">
        <v>523</v>
      </c>
      <c r="C9" s="40" t="s">
        <v>425</v>
      </c>
      <c r="D9" s="40" t="s">
        <v>2210</v>
      </c>
      <c r="E9" s="29"/>
      <c r="F9" s="29"/>
      <c r="G9" s="42"/>
      <c r="H9" s="29"/>
      <c r="I9" s="40" t="s">
        <v>45</v>
      </c>
      <c r="J9" s="29">
        <v>1.5</v>
      </c>
      <c r="K9" s="29">
        <f t="shared" si="0"/>
        <v>1.5</v>
      </c>
      <c r="L9" s="29"/>
    </row>
    <row r="10" spans="1:12" ht="25.5">
      <c r="A10" s="29">
        <v>4</v>
      </c>
      <c r="B10" s="40" t="s">
        <v>413</v>
      </c>
      <c r="C10" s="40" t="s">
        <v>425</v>
      </c>
      <c r="D10" s="40" t="s">
        <v>2211</v>
      </c>
      <c r="E10" s="29"/>
      <c r="F10" s="29"/>
      <c r="G10" s="42"/>
      <c r="H10" s="29"/>
      <c r="I10" s="40" t="s">
        <v>2282</v>
      </c>
      <c r="J10" s="29">
        <v>2</v>
      </c>
      <c r="K10" s="29">
        <f t="shared" si="0"/>
        <v>2</v>
      </c>
      <c r="L10" s="29"/>
    </row>
    <row r="11" spans="1:12" ht="12.75">
      <c r="A11" s="42">
        <v>5</v>
      </c>
      <c r="B11" s="40" t="s">
        <v>1200</v>
      </c>
      <c r="C11" s="40" t="s">
        <v>425</v>
      </c>
      <c r="D11" s="40" t="s">
        <v>268</v>
      </c>
      <c r="E11" s="29"/>
      <c r="F11" s="29"/>
      <c r="G11" s="42"/>
      <c r="H11" s="29"/>
      <c r="I11" s="40" t="s">
        <v>45</v>
      </c>
      <c r="J11" s="29">
        <v>1.5</v>
      </c>
      <c r="K11" s="29">
        <f t="shared" si="0"/>
        <v>1.5</v>
      </c>
      <c r="L11" s="29"/>
    </row>
    <row r="12" spans="1:12" ht="12.75">
      <c r="A12" s="29">
        <v>6</v>
      </c>
      <c r="B12" s="42" t="s">
        <v>606</v>
      </c>
      <c r="C12" s="40" t="s">
        <v>425</v>
      </c>
      <c r="D12" s="42" t="s">
        <v>2208</v>
      </c>
      <c r="E12" s="29"/>
      <c r="F12" s="29"/>
      <c r="G12" s="42" t="s">
        <v>415</v>
      </c>
      <c r="H12" s="29">
        <v>0.5</v>
      </c>
      <c r="I12" s="29" t="s">
        <v>1472</v>
      </c>
      <c r="J12" s="29">
        <v>1.5</v>
      </c>
      <c r="K12" s="29">
        <f t="shared" si="0"/>
        <v>2</v>
      </c>
      <c r="L12" s="29"/>
    </row>
    <row r="13" spans="1:12" ht="12.75">
      <c r="A13" s="42">
        <v>7</v>
      </c>
      <c r="B13" s="40" t="s">
        <v>475</v>
      </c>
      <c r="C13" s="40" t="s">
        <v>425</v>
      </c>
      <c r="D13" s="40" t="s">
        <v>2212</v>
      </c>
      <c r="E13" s="41"/>
      <c r="F13" s="29"/>
      <c r="G13" s="61"/>
      <c r="H13" s="29"/>
      <c r="I13" s="40" t="s">
        <v>241</v>
      </c>
      <c r="J13" s="29">
        <v>1.33</v>
      </c>
      <c r="K13" s="29">
        <f t="shared" si="0"/>
        <v>1.33</v>
      </c>
      <c r="L13" s="29"/>
    </row>
    <row r="14" spans="1:12" ht="12.75">
      <c r="A14" s="29">
        <v>8</v>
      </c>
      <c r="B14" s="40" t="s">
        <v>475</v>
      </c>
      <c r="C14" s="40" t="s">
        <v>425</v>
      </c>
      <c r="D14" s="40" t="s">
        <v>2213</v>
      </c>
      <c r="E14" s="29"/>
      <c r="F14" s="29"/>
      <c r="G14" s="42"/>
      <c r="H14" s="29"/>
      <c r="I14" s="40" t="s">
        <v>45</v>
      </c>
      <c r="J14" s="29">
        <v>1.5</v>
      </c>
      <c r="K14" s="29">
        <f t="shared" si="0"/>
        <v>1.5</v>
      </c>
      <c r="L14" s="29"/>
    </row>
    <row r="15" spans="1:12" ht="12.75">
      <c r="A15" s="42">
        <v>9</v>
      </c>
      <c r="B15" s="40" t="s">
        <v>503</v>
      </c>
      <c r="C15" s="40" t="s">
        <v>340</v>
      </c>
      <c r="D15" s="40" t="s">
        <v>65</v>
      </c>
      <c r="E15" s="29"/>
      <c r="F15" s="29"/>
      <c r="G15" s="29"/>
      <c r="H15" s="29"/>
      <c r="I15" s="40" t="s">
        <v>45</v>
      </c>
      <c r="J15" s="29">
        <v>1.5</v>
      </c>
      <c r="K15" s="29">
        <f t="shared" si="0"/>
        <v>1.5</v>
      </c>
      <c r="L15" s="29"/>
    </row>
    <row r="16" spans="1:12" ht="25.5">
      <c r="A16" s="29">
        <v>10</v>
      </c>
      <c r="B16" s="29" t="s">
        <v>556</v>
      </c>
      <c r="C16" s="29" t="s">
        <v>340</v>
      </c>
      <c r="D16" s="29" t="s">
        <v>1414</v>
      </c>
      <c r="E16" s="29"/>
      <c r="F16" s="29"/>
      <c r="G16" s="61" t="s">
        <v>2214</v>
      </c>
      <c r="H16" s="29">
        <f>0.1667+0.25</f>
        <v>0.41669999999999996</v>
      </c>
      <c r="I16" s="29"/>
      <c r="J16" s="29"/>
      <c r="K16" s="29">
        <f t="shared" si="0"/>
        <v>0.41669999999999996</v>
      </c>
      <c r="L16" s="29"/>
    </row>
    <row r="17" spans="1:12" ht="12.75">
      <c r="A17" s="42">
        <v>11</v>
      </c>
      <c r="B17" s="42" t="s">
        <v>2215</v>
      </c>
      <c r="C17" s="40" t="s">
        <v>340</v>
      </c>
      <c r="D17" s="42" t="s">
        <v>2208</v>
      </c>
      <c r="E17" s="29"/>
      <c r="F17" s="29"/>
      <c r="G17" s="42" t="s">
        <v>415</v>
      </c>
      <c r="H17" s="29">
        <v>0.5</v>
      </c>
      <c r="I17" s="29"/>
      <c r="J17" s="29"/>
      <c r="K17" s="29">
        <f t="shared" si="0"/>
        <v>0.5</v>
      </c>
      <c r="L17" s="29"/>
    </row>
    <row r="18" spans="1:12" ht="38.25">
      <c r="A18" s="29">
        <v>12</v>
      </c>
      <c r="B18" s="40" t="s">
        <v>428</v>
      </c>
      <c r="C18" s="40" t="s">
        <v>886</v>
      </c>
      <c r="D18" s="40" t="s">
        <v>2210</v>
      </c>
      <c r="E18" s="29"/>
      <c r="F18" s="29"/>
      <c r="G18" s="40"/>
      <c r="H18" s="29"/>
      <c r="I18" s="40" t="s">
        <v>2216</v>
      </c>
      <c r="J18" s="29">
        <v>2</v>
      </c>
      <c r="K18" s="29">
        <f t="shared" si="0"/>
        <v>2</v>
      </c>
      <c r="L18" s="29"/>
    </row>
    <row r="19" spans="1:12" ht="12.75">
      <c r="A19" s="42">
        <v>13</v>
      </c>
      <c r="B19" s="42" t="s">
        <v>600</v>
      </c>
      <c r="C19" s="40" t="s">
        <v>357</v>
      </c>
      <c r="D19" s="42" t="s">
        <v>269</v>
      </c>
      <c r="E19" s="29"/>
      <c r="F19" s="29"/>
      <c r="G19" s="42" t="s">
        <v>419</v>
      </c>
      <c r="H19" s="29">
        <f>0.5/3</f>
        <v>0.16666666666666666</v>
      </c>
      <c r="I19" s="29"/>
      <c r="J19" s="29"/>
      <c r="K19" s="29">
        <f t="shared" si="0"/>
        <v>0.16666666666666666</v>
      </c>
      <c r="L19" s="29"/>
    </row>
    <row r="20" spans="1:12" ht="12.75">
      <c r="A20" s="29">
        <v>14</v>
      </c>
      <c r="B20" s="40" t="s">
        <v>501</v>
      </c>
      <c r="C20" s="40" t="s">
        <v>357</v>
      </c>
      <c r="D20" s="40" t="s">
        <v>2208</v>
      </c>
      <c r="E20" s="29"/>
      <c r="F20" s="29"/>
      <c r="G20" s="29"/>
      <c r="H20" s="29"/>
      <c r="I20" s="40" t="s">
        <v>129</v>
      </c>
      <c r="J20" s="29">
        <v>3</v>
      </c>
      <c r="K20" s="29">
        <f t="shared" si="0"/>
        <v>3</v>
      </c>
      <c r="L20" s="29"/>
    </row>
    <row r="21" spans="1:12" ht="12.75">
      <c r="A21" s="42">
        <v>15</v>
      </c>
      <c r="B21" s="61" t="s">
        <v>461</v>
      </c>
      <c r="C21" s="29" t="s">
        <v>2131</v>
      </c>
      <c r="D21" s="61" t="s">
        <v>2208</v>
      </c>
      <c r="E21" s="29"/>
      <c r="F21" s="29"/>
      <c r="G21" s="42" t="s">
        <v>449</v>
      </c>
      <c r="H21" s="29">
        <v>0.25</v>
      </c>
      <c r="I21" s="29"/>
      <c r="J21" s="29"/>
      <c r="K21" s="29">
        <f t="shared" si="0"/>
        <v>0.25</v>
      </c>
      <c r="L21" s="29"/>
    </row>
    <row r="22" spans="1:12" ht="12.75">
      <c r="A22" s="29">
        <v>16</v>
      </c>
      <c r="B22" s="42" t="s">
        <v>2099</v>
      </c>
      <c r="C22" s="40" t="s">
        <v>2217</v>
      </c>
      <c r="D22" s="42" t="s">
        <v>268</v>
      </c>
      <c r="E22" s="29"/>
      <c r="F22" s="29"/>
      <c r="G22" s="42" t="s">
        <v>419</v>
      </c>
      <c r="H22" s="29">
        <f>0.5/3</f>
        <v>0.16666666666666666</v>
      </c>
      <c r="I22" s="29"/>
      <c r="J22" s="29"/>
      <c r="K22" s="29">
        <f t="shared" si="0"/>
        <v>0.16666666666666666</v>
      </c>
      <c r="L22" s="29"/>
    </row>
    <row r="23" spans="1:12" ht="12.75">
      <c r="A23" s="42">
        <v>17</v>
      </c>
      <c r="B23" s="42" t="s">
        <v>2218</v>
      </c>
      <c r="C23" s="40" t="s">
        <v>489</v>
      </c>
      <c r="D23" s="42" t="s">
        <v>268</v>
      </c>
      <c r="E23" s="29"/>
      <c r="F23" s="29"/>
      <c r="G23" s="42" t="s">
        <v>415</v>
      </c>
      <c r="H23" s="29">
        <v>0.5</v>
      </c>
      <c r="I23" s="40" t="s">
        <v>75</v>
      </c>
      <c r="J23" s="29">
        <v>1.5</v>
      </c>
      <c r="K23" s="29">
        <f t="shared" si="0"/>
        <v>2</v>
      </c>
      <c r="L23" s="29"/>
    </row>
    <row r="24" spans="1:12" ht="12.75">
      <c r="A24" s="29">
        <v>18</v>
      </c>
      <c r="B24" s="42" t="s">
        <v>628</v>
      </c>
      <c r="C24" s="40" t="s">
        <v>456</v>
      </c>
      <c r="D24" s="42" t="s">
        <v>2208</v>
      </c>
      <c r="E24" s="29"/>
      <c r="F24" s="29"/>
      <c r="G24" s="42" t="s">
        <v>449</v>
      </c>
      <c r="H24" s="29">
        <v>0.25</v>
      </c>
      <c r="I24" s="29"/>
      <c r="J24" s="29"/>
      <c r="K24" s="29">
        <f t="shared" si="0"/>
        <v>0.25</v>
      </c>
      <c r="L24" s="29"/>
    </row>
    <row r="25" spans="1:12" ht="12.75">
      <c r="A25" s="42">
        <v>19</v>
      </c>
      <c r="B25" s="42" t="s">
        <v>599</v>
      </c>
      <c r="C25" s="40" t="s">
        <v>456</v>
      </c>
      <c r="D25" s="42" t="s">
        <v>269</v>
      </c>
      <c r="E25" s="29"/>
      <c r="F25" s="29"/>
      <c r="G25" s="42" t="s">
        <v>419</v>
      </c>
      <c r="H25" s="29">
        <f>0.5/3</f>
        <v>0.16666666666666666</v>
      </c>
      <c r="I25" s="29"/>
      <c r="J25" s="29"/>
      <c r="K25" s="29">
        <f t="shared" si="0"/>
        <v>0.16666666666666666</v>
      </c>
      <c r="L25" s="29"/>
    </row>
    <row r="26" spans="1:12" ht="25.5">
      <c r="A26" s="29">
        <v>20</v>
      </c>
      <c r="B26" s="40" t="s">
        <v>2219</v>
      </c>
      <c r="C26" s="40" t="s">
        <v>495</v>
      </c>
      <c r="D26" s="40" t="s">
        <v>65</v>
      </c>
      <c r="E26" s="29"/>
      <c r="F26" s="29"/>
      <c r="G26" s="61" t="s">
        <v>1470</v>
      </c>
      <c r="H26" s="29">
        <v>1</v>
      </c>
      <c r="I26" s="40" t="s">
        <v>75</v>
      </c>
      <c r="J26" s="29">
        <v>1.5</v>
      </c>
      <c r="K26" s="29">
        <f t="shared" si="0"/>
        <v>2.5</v>
      </c>
      <c r="L26" s="29"/>
    </row>
    <row r="27" spans="1:12" ht="25.5">
      <c r="A27" s="42">
        <v>21</v>
      </c>
      <c r="B27" s="61" t="s">
        <v>2220</v>
      </c>
      <c r="C27" s="29" t="s">
        <v>463</v>
      </c>
      <c r="D27" s="42" t="s">
        <v>2208</v>
      </c>
      <c r="E27" s="29"/>
      <c r="F27" s="29"/>
      <c r="G27" s="61" t="s">
        <v>2221</v>
      </c>
      <c r="H27" s="29">
        <v>0.5</v>
      </c>
      <c r="I27" s="29"/>
      <c r="J27" s="29"/>
      <c r="K27" s="29">
        <f t="shared" si="0"/>
        <v>0.5</v>
      </c>
      <c r="L27" s="29"/>
    </row>
    <row r="28" spans="1:12" ht="25.5">
      <c r="A28" s="29">
        <v>22</v>
      </c>
      <c r="B28" s="40" t="s">
        <v>445</v>
      </c>
      <c r="C28" s="40" t="s">
        <v>581</v>
      </c>
      <c r="D28" s="40" t="s">
        <v>2222</v>
      </c>
      <c r="E28" s="29"/>
      <c r="F28" s="29"/>
      <c r="G28" s="42"/>
      <c r="H28" s="29"/>
      <c r="I28" s="40" t="s">
        <v>2223</v>
      </c>
      <c r="J28" s="29">
        <v>0.5</v>
      </c>
      <c r="K28" s="29">
        <f t="shared" si="0"/>
        <v>0.5</v>
      </c>
      <c r="L28" s="29"/>
    </row>
    <row r="29" spans="1:12" ht="12.75">
      <c r="A29" s="42">
        <v>23</v>
      </c>
      <c r="B29" s="42" t="s">
        <v>1610</v>
      </c>
      <c r="C29" s="40" t="s">
        <v>1748</v>
      </c>
      <c r="D29" s="42" t="s">
        <v>2212</v>
      </c>
      <c r="E29" s="29"/>
      <c r="F29" s="29"/>
      <c r="G29" s="42" t="s">
        <v>449</v>
      </c>
      <c r="H29" s="29">
        <v>0.25</v>
      </c>
      <c r="I29" s="29"/>
      <c r="J29" s="29"/>
      <c r="K29" s="29">
        <f t="shared" si="0"/>
        <v>0.25</v>
      </c>
      <c r="L29" s="29"/>
    </row>
    <row r="30" spans="1:12" ht="12.75">
      <c r="A30" s="29">
        <v>24</v>
      </c>
      <c r="B30" s="40" t="s">
        <v>1904</v>
      </c>
      <c r="C30" s="40" t="s">
        <v>1748</v>
      </c>
      <c r="D30" s="40" t="s">
        <v>268</v>
      </c>
      <c r="E30" s="29"/>
      <c r="F30" s="29"/>
      <c r="G30" s="61"/>
      <c r="H30" s="29"/>
      <c r="I30" s="40" t="s">
        <v>45</v>
      </c>
      <c r="J30" s="29">
        <v>1.5</v>
      </c>
      <c r="K30" s="29">
        <f t="shared" si="0"/>
        <v>1.5</v>
      </c>
      <c r="L30" s="29"/>
    </row>
    <row r="31" spans="1:12" s="238" customFormat="1" ht="38.25">
      <c r="A31" s="345">
        <v>25</v>
      </c>
      <c r="B31" s="33" t="s">
        <v>2224</v>
      </c>
      <c r="C31" s="33" t="s">
        <v>333</v>
      </c>
      <c r="D31" s="33" t="s">
        <v>2211</v>
      </c>
      <c r="E31" s="2"/>
      <c r="F31" s="362"/>
      <c r="G31" s="2"/>
      <c r="H31" s="33"/>
      <c r="I31" s="33" t="s">
        <v>2481</v>
      </c>
      <c r="J31" s="2">
        <v>4.75</v>
      </c>
      <c r="K31" s="2">
        <f t="shared" si="0"/>
        <v>4.75</v>
      </c>
      <c r="L31" s="2"/>
    </row>
    <row r="32" spans="1:12" ht="12.75">
      <c r="A32" s="29">
        <v>26</v>
      </c>
      <c r="B32" s="42" t="s">
        <v>608</v>
      </c>
      <c r="C32" s="40" t="s">
        <v>333</v>
      </c>
      <c r="D32" s="42" t="s">
        <v>1414</v>
      </c>
      <c r="E32" s="29"/>
      <c r="F32" s="29"/>
      <c r="G32" s="42" t="s">
        <v>415</v>
      </c>
      <c r="H32" s="29">
        <v>0.5</v>
      </c>
      <c r="I32" s="29"/>
      <c r="J32" s="29"/>
      <c r="K32" s="29">
        <f t="shared" si="0"/>
        <v>0.5</v>
      </c>
      <c r="L32" s="29"/>
    </row>
    <row r="33" spans="1:12" ht="12.75">
      <c r="A33" s="42">
        <v>27</v>
      </c>
      <c r="B33" s="40" t="s">
        <v>2225</v>
      </c>
      <c r="C33" s="40" t="s">
        <v>333</v>
      </c>
      <c r="D33" s="40" t="s">
        <v>2210</v>
      </c>
      <c r="E33" s="29"/>
      <c r="F33" s="29"/>
      <c r="G33" s="29"/>
      <c r="H33" s="29"/>
      <c r="I33" s="40" t="s">
        <v>45</v>
      </c>
      <c r="J33" s="29">
        <v>1.5</v>
      </c>
      <c r="K33" s="29">
        <f t="shared" si="0"/>
        <v>1.5</v>
      </c>
      <c r="L33" s="29"/>
    </row>
    <row r="34" spans="1:12" ht="12.75">
      <c r="A34" s="29">
        <v>28</v>
      </c>
      <c r="B34" s="61" t="s">
        <v>626</v>
      </c>
      <c r="C34" s="29" t="s">
        <v>474</v>
      </c>
      <c r="D34" s="42" t="s">
        <v>65</v>
      </c>
      <c r="E34" s="29"/>
      <c r="F34" s="29"/>
      <c r="G34" s="42" t="s">
        <v>449</v>
      </c>
      <c r="H34" s="29">
        <v>0.25</v>
      </c>
      <c r="I34" s="29" t="s">
        <v>2440</v>
      </c>
      <c r="J34" s="29">
        <v>1</v>
      </c>
      <c r="K34" s="29">
        <f t="shared" si="0"/>
        <v>1.25</v>
      </c>
      <c r="L34" s="29"/>
    </row>
    <row r="35" spans="1:12" ht="12.75">
      <c r="A35" s="42">
        <v>29</v>
      </c>
      <c r="B35" s="42" t="s">
        <v>2226</v>
      </c>
      <c r="C35" s="40" t="s">
        <v>474</v>
      </c>
      <c r="D35" s="42" t="s">
        <v>269</v>
      </c>
      <c r="E35" s="29"/>
      <c r="F35" s="29"/>
      <c r="G35" s="42" t="s">
        <v>419</v>
      </c>
      <c r="H35" s="29">
        <f>0.5/3</f>
        <v>0.16666666666666666</v>
      </c>
      <c r="I35" s="29"/>
      <c r="J35" s="29"/>
      <c r="K35" s="29">
        <f t="shared" si="0"/>
        <v>0.16666666666666666</v>
      </c>
      <c r="L35" s="29"/>
    </row>
    <row r="36" spans="1:12" ht="12.75">
      <c r="A36" s="29">
        <v>30</v>
      </c>
      <c r="B36" s="61" t="s">
        <v>355</v>
      </c>
      <c r="C36" s="29" t="s">
        <v>474</v>
      </c>
      <c r="D36" s="42" t="s">
        <v>2208</v>
      </c>
      <c r="E36" s="29"/>
      <c r="F36" s="29"/>
      <c r="G36" s="42" t="s">
        <v>449</v>
      </c>
      <c r="H36" s="29">
        <v>0.25</v>
      </c>
      <c r="I36" s="29"/>
      <c r="J36" s="29"/>
      <c r="K36" s="29">
        <f t="shared" si="0"/>
        <v>0.25</v>
      </c>
      <c r="L36" s="29"/>
    </row>
    <row r="37" spans="1:12" ht="12.75">
      <c r="A37" s="42">
        <v>31</v>
      </c>
      <c r="B37" s="61" t="s">
        <v>2227</v>
      </c>
      <c r="C37" s="29" t="s">
        <v>434</v>
      </c>
      <c r="D37" s="61" t="s">
        <v>65</v>
      </c>
      <c r="E37" s="29"/>
      <c r="F37" s="29"/>
      <c r="G37" s="42" t="s">
        <v>449</v>
      </c>
      <c r="H37" s="29">
        <v>0.25</v>
      </c>
      <c r="I37" s="29"/>
      <c r="J37" s="29"/>
      <c r="K37" s="29">
        <f t="shared" si="0"/>
        <v>0.25</v>
      </c>
      <c r="L37" s="29"/>
    </row>
    <row r="38" spans="1:12" ht="12.75">
      <c r="A38" s="42"/>
      <c r="B38" s="61" t="s">
        <v>1907</v>
      </c>
      <c r="C38" s="29" t="s">
        <v>434</v>
      </c>
      <c r="D38" s="61" t="s">
        <v>1414</v>
      </c>
      <c r="E38" s="29"/>
      <c r="F38" s="29"/>
      <c r="G38" s="42"/>
      <c r="H38" s="29"/>
      <c r="I38" s="29" t="s">
        <v>2284</v>
      </c>
      <c r="J38" s="29">
        <v>1</v>
      </c>
      <c r="K38" s="29"/>
      <c r="L38" s="29"/>
    </row>
    <row r="39" spans="1:12" s="238" customFormat="1" ht="60.75" customHeight="1">
      <c r="A39" s="2">
        <v>32</v>
      </c>
      <c r="B39" s="33" t="s">
        <v>614</v>
      </c>
      <c r="C39" s="33" t="s">
        <v>613</v>
      </c>
      <c r="D39" s="33" t="s">
        <v>2210</v>
      </c>
      <c r="E39" s="2"/>
      <c r="F39" s="2"/>
      <c r="G39" s="345" t="s">
        <v>415</v>
      </c>
      <c r="H39" s="2">
        <v>0.5</v>
      </c>
      <c r="I39" s="33" t="s">
        <v>2281</v>
      </c>
      <c r="J39" s="2">
        <v>3.5</v>
      </c>
      <c r="K39" s="2">
        <f t="shared" si="0"/>
        <v>4</v>
      </c>
      <c r="L39" s="2"/>
    </row>
    <row r="40" spans="1:12" s="238" customFormat="1" ht="62.25" customHeight="1">
      <c r="A40" s="345">
        <v>33</v>
      </c>
      <c r="B40" s="33" t="s">
        <v>598</v>
      </c>
      <c r="C40" s="33" t="s">
        <v>478</v>
      </c>
      <c r="D40" s="33" t="s">
        <v>2228</v>
      </c>
      <c r="E40" s="2"/>
      <c r="F40" s="2"/>
      <c r="G40" s="345" t="s">
        <v>415</v>
      </c>
      <c r="H40" s="2">
        <v>0.5</v>
      </c>
      <c r="I40" s="33" t="s">
        <v>2443</v>
      </c>
      <c r="J40" s="2">
        <v>4</v>
      </c>
      <c r="K40" s="2">
        <f t="shared" si="0"/>
        <v>4.5</v>
      </c>
      <c r="L40" s="2"/>
    </row>
    <row r="41" spans="1:12" ht="38.25">
      <c r="A41" s="29">
        <v>34</v>
      </c>
      <c r="B41" s="40" t="s">
        <v>842</v>
      </c>
      <c r="C41" s="40" t="s">
        <v>548</v>
      </c>
      <c r="D41" s="40" t="s">
        <v>2222</v>
      </c>
      <c r="E41" s="29"/>
      <c r="F41" s="29"/>
      <c r="G41" s="42"/>
      <c r="H41" s="29"/>
      <c r="I41" s="40" t="s">
        <v>2229</v>
      </c>
      <c r="J41" s="29">
        <v>3.5</v>
      </c>
      <c r="K41" s="29">
        <f t="shared" si="0"/>
        <v>3.5</v>
      </c>
      <c r="L41" s="29"/>
    </row>
    <row r="42" spans="1:12" ht="76.5">
      <c r="A42" s="42">
        <v>35</v>
      </c>
      <c r="B42" s="40" t="s">
        <v>2230</v>
      </c>
      <c r="C42" s="40" t="s">
        <v>582</v>
      </c>
      <c r="D42" s="40" t="s">
        <v>1414</v>
      </c>
      <c r="E42" s="29"/>
      <c r="F42" s="29"/>
      <c r="G42" s="61" t="s">
        <v>2437</v>
      </c>
      <c r="H42" s="29">
        <f>0.917+0.33</f>
        <v>1.247</v>
      </c>
      <c r="I42" s="40" t="s">
        <v>260</v>
      </c>
      <c r="J42" s="29">
        <v>2</v>
      </c>
      <c r="K42" s="29">
        <f t="shared" si="0"/>
        <v>3.247</v>
      </c>
      <c r="L42" s="29"/>
    </row>
    <row r="43" spans="1:12" ht="16.5" customHeight="1">
      <c r="A43" s="29">
        <v>36</v>
      </c>
      <c r="B43" s="8" t="s">
        <v>2231</v>
      </c>
      <c r="C43" s="8" t="s">
        <v>373</v>
      </c>
      <c r="D43" s="8" t="s">
        <v>2211</v>
      </c>
      <c r="E43" s="59" t="s">
        <v>372</v>
      </c>
      <c r="F43" s="6">
        <v>0.33</v>
      </c>
      <c r="G43" s="8"/>
      <c r="H43" s="6"/>
      <c r="I43" s="313"/>
      <c r="J43" s="314"/>
      <c r="K43" s="29">
        <f t="shared" si="0"/>
        <v>0.33</v>
      </c>
      <c r="L43" s="6"/>
    </row>
    <row r="44" spans="1:12" ht="12.75">
      <c r="A44" s="42">
        <v>37</v>
      </c>
      <c r="B44" s="40" t="s">
        <v>1142</v>
      </c>
      <c r="C44" s="40" t="s">
        <v>466</v>
      </c>
      <c r="D44" s="40" t="s">
        <v>65</v>
      </c>
      <c r="E44" s="29"/>
      <c r="F44" s="29"/>
      <c r="G44" s="42"/>
      <c r="H44" s="29"/>
      <c r="I44" s="40" t="s">
        <v>241</v>
      </c>
      <c r="J44" s="29">
        <v>1.33</v>
      </c>
      <c r="K44" s="29">
        <f t="shared" si="0"/>
        <v>1.33</v>
      </c>
      <c r="L44" s="29"/>
    </row>
    <row r="45" spans="1:12" ht="12.75">
      <c r="A45" s="29">
        <v>38</v>
      </c>
      <c r="B45" s="40" t="s">
        <v>608</v>
      </c>
      <c r="C45" s="40" t="s">
        <v>466</v>
      </c>
      <c r="D45" s="40" t="s">
        <v>268</v>
      </c>
      <c r="E45" s="29"/>
      <c r="F45" s="29"/>
      <c r="G45" s="42" t="s">
        <v>415</v>
      </c>
      <c r="H45" s="29">
        <v>0.5</v>
      </c>
      <c r="I45" s="40" t="s">
        <v>260</v>
      </c>
      <c r="J45" s="29">
        <v>2</v>
      </c>
      <c r="K45" s="29">
        <f t="shared" si="0"/>
        <v>2.5</v>
      </c>
      <c r="L45" s="29"/>
    </row>
    <row r="46" spans="1:12" ht="12.75">
      <c r="A46" s="42">
        <v>39</v>
      </c>
      <c r="B46" s="42" t="s">
        <v>2232</v>
      </c>
      <c r="C46" s="40" t="s">
        <v>597</v>
      </c>
      <c r="D46" s="42" t="s">
        <v>65</v>
      </c>
      <c r="E46" s="29"/>
      <c r="F46" s="29"/>
      <c r="G46" s="42" t="s">
        <v>415</v>
      </c>
      <c r="H46" s="29">
        <v>0.5</v>
      </c>
      <c r="I46" s="29"/>
      <c r="J46" s="29"/>
      <c r="K46" s="29">
        <f t="shared" si="0"/>
        <v>0.5</v>
      </c>
      <c r="L46" s="29"/>
    </row>
    <row r="47" spans="1:12" ht="25.5">
      <c r="A47" s="42">
        <v>41</v>
      </c>
      <c r="B47" s="40" t="s">
        <v>2233</v>
      </c>
      <c r="C47" s="40" t="s">
        <v>339</v>
      </c>
      <c r="D47" s="40" t="s">
        <v>2222</v>
      </c>
      <c r="E47" s="29"/>
      <c r="F47" s="29"/>
      <c r="G47" s="42"/>
      <c r="H47" s="29"/>
      <c r="I47" s="40" t="s">
        <v>2223</v>
      </c>
      <c r="J47" s="29">
        <v>0.5</v>
      </c>
      <c r="K47" s="29">
        <f t="shared" si="0"/>
        <v>0.5</v>
      </c>
      <c r="L47" s="29"/>
    </row>
    <row r="48" spans="1:12" ht="63.75">
      <c r="A48" s="29">
        <v>42</v>
      </c>
      <c r="B48" s="40" t="s">
        <v>527</v>
      </c>
      <c r="C48" s="40" t="s">
        <v>339</v>
      </c>
      <c r="D48" s="40" t="s">
        <v>268</v>
      </c>
      <c r="E48" s="29"/>
      <c r="F48" s="29"/>
      <c r="G48" s="315" t="s">
        <v>2438</v>
      </c>
      <c r="H48" s="29">
        <v>1.417</v>
      </c>
      <c r="I48" s="40" t="s">
        <v>45</v>
      </c>
      <c r="J48" s="29">
        <v>1.5</v>
      </c>
      <c r="K48" s="29">
        <f t="shared" si="0"/>
        <v>2.917</v>
      </c>
      <c r="L48" s="29"/>
    </row>
    <row r="49" spans="1:12" ht="25.5">
      <c r="A49" s="42">
        <v>43</v>
      </c>
      <c r="B49" s="40" t="s">
        <v>564</v>
      </c>
      <c r="C49" s="40" t="s">
        <v>339</v>
      </c>
      <c r="D49" s="40" t="s">
        <v>2208</v>
      </c>
      <c r="E49" s="29"/>
      <c r="F49" s="29"/>
      <c r="G49" s="29"/>
      <c r="H49" s="29"/>
      <c r="I49" s="40" t="s">
        <v>2234</v>
      </c>
      <c r="J49" s="29">
        <v>3</v>
      </c>
      <c r="K49" s="29">
        <f t="shared" si="0"/>
        <v>3</v>
      </c>
      <c r="L49" s="29"/>
    </row>
    <row r="50" spans="1:12" ht="12.75">
      <c r="A50" s="29">
        <v>44</v>
      </c>
      <c r="B50" s="29" t="s">
        <v>558</v>
      </c>
      <c r="C50" s="29" t="s">
        <v>339</v>
      </c>
      <c r="D50" s="316" t="s">
        <v>268</v>
      </c>
      <c r="E50" s="29"/>
      <c r="F50" s="29"/>
      <c r="G50" s="42" t="s">
        <v>419</v>
      </c>
      <c r="H50" s="29">
        <f>0.5/3</f>
        <v>0.16666666666666666</v>
      </c>
      <c r="I50" s="29"/>
      <c r="J50" s="29"/>
      <c r="K50" s="29">
        <f t="shared" si="0"/>
        <v>0.16666666666666666</v>
      </c>
      <c r="L50" s="29"/>
    </row>
    <row r="51" spans="1:12" ht="12.75">
      <c r="A51" s="42">
        <v>45</v>
      </c>
      <c r="B51" s="40" t="s">
        <v>479</v>
      </c>
      <c r="C51" s="40" t="s">
        <v>427</v>
      </c>
      <c r="D51" s="40" t="s">
        <v>2211</v>
      </c>
      <c r="E51" s="29"/>
      <c r="F51" s="29"/>
      <c r="G51" s="42" t="s">
        <v>415</v>
      </c>
      <c r="H51" s="29">
        <v>0.5</v>
      </c>
      <c r="I51" s="40" t="s">
        <v>1472</v>
      </c>
      <c r="J51" s="29">
        <v>1.5</v>
      </c>
      <c r="K51" s="29">
        <f t="shared" si="0"/>
        <v>2</v>
      </c>
      <c r="L51" s="29"/>
    </row>
    <row r="52" spans="1:12" ht="12.75">
      <c r="A52" s="29">
        <v>46</v>
      </c>
      <c r="B52" s="40" t="s">
        <v>593</v>
      </c>
      <c r="C52" s="40" t="s">
        <v>601</v>
      </c>
      <c r="D52" s="40" t="s">
        <v>2213</v>
      </c>
      <c r="E52" s="29"/>
      <c r="F52" s="29"/>
      <c r="G52" s="42"/>
      <c r="H52" s="29"/>
      <c r="I52" s="40" t="s">
        <v>45</v>
      </c>
      <c r="J52" s="29">
        <v>1.5</v>
      </c>
      <c r="K52" s="29">
        <f t="shared" si="0"/>
        <v>1.5</v>
      </c>
      <c r="L52" s="29"/>
    </row>
    <row r="53" spans="1:12" ht="12.75">
      <c r="A53" s="42">
        <v>47</v>
      </c>
      <c r="B53" s="42" t="s">
        <v>2235</v>
      </c>
      <c r="C53" s="40" t="s">
        <v>601</v>
      </c>
      <c r="D53" s="42" t="s">
        <v>268</v>
      </c>
      <c r="E53" s="29"/>
      <c r="F53" s="29"/>
      <c r="G53" s="42" t="s">
        <v>415</v>
      </c>
      <c r="H53" s="29">
        <v>0.5</v>
      </c>
      <c r="I53" s="29"/>
      <c r="J53" s="29"/>
      <c r="K53" s="29">
        <f t="shared" si="0"/>
        <v>0.5</v>
      </c>
      <c r="L53" s="29"/>
    </row>
    <row r="54" spans="1:12" ht="12.75">
      <c r="A54" s="42"/>
      <c r="B54" s="42" t="s">
        <v>2283</v>
      </c>
      <c r="C54" s="40" t="s">
        <v>601</v>
      </c>
      <c r="D54" s="42" t="s">
        <v>1414</v>
      </c>
      <c r="E54" s="29"/>
      <c r="F54" s="29"/>
      <c r="G54" s="42"/>
      <c r="H54" s="29"/>
      <c r="I54" s="29" t="s">
        <v>2284</v>
      </c>
      <c r="J54" s="29">
        <v>1</v>
      </c>
      <c r="K54" s="29">
        <f t="shared" si="0"/>
        <v>1</v>
      </c>
      <c r="L54" s="29"/>
    </row>
    <row r="55" spans="1:12" ht="25.5">
      <c r="A55" s="29">
        <v>48</v>
      </c>
      <c r="B55" s="40" t="s">
        <v>428</v>
      </c>
      <c r="C55" s="40" t="s">
        <v>347</v>
      </c>
      <c r="D55" s="40" t="s">
        <v>2207</v>
      </c>
      <c r="E55" s="29"/>
      <c r="F55" s="29"/>
      <c r="G55" s="315" t="s">
        <v>2236</v>
      </c>
      <c r="H55" s="29">
        <v>0.6667</v>
      </c>
      <c r="I55" s="40" t="s">
        <v>45</v>
      </c>
      <c r="J55" s="29">
        <v>1.5</v>
      </c>
      <c r="K55" s="29">
        <f t="shared" si="0"/>
        <v>2.1667</v>
      </c>
      <c r="L55" s="29"/>
    </row>
    <row r="56" spans="1:12" ht="12.75">
      <c r="A56" s="42">
        <v>49</v>
      </c>
      <c r="B56" s="40" t="s">
        <v>2237</v>
      </c>
      <c r="C56" s="40" t="s">
        <v>349</v>
      </c>
      <c r="D56" s="40" t="s">
        <v>1414</v>
      </c>
      <c r="E56" s="29"/>
      <c r="F56" s="29"/>
      <c r="G56" s="61"/>
      <c r="H56" s="29"/>
      <c r="I56" s="40" t="s">
        <v>45</v>
      </c>
      <c r="J56" s="29">
        <v>1.5</v>
      </c>
      <c r="K56" s="29">
        <f t="shared" si="0"/>
        <v>1.5</v>
      </c>
      <c r="L56" s="29"/>
    </row>
    <row r="57" spans="1:12" ht="12.75">
      <c r="A57" s="29">
        <v>50</v>
      </c>
      <c r="B57" s="40" t="s">
        <v>1483</v>
      </c>
      <c r="C57" s="40" t="s">
        <v>502</v>
      </c>
      <c r="D57" s="40" t="s">
        <v>65</v>
      </c>
      <c r="E57" s="29"/>
      <c r="F57" s="29"/>
      <c r="G57" s="42" t="s">
        <v>419</v>
      </c>
      <c r="H57" s="29">
        <f>0.5/3</f>
        <v>0.16666666666666666</v>
      </c>
      <c r="I57" s="40" t="s">
        <v>75</v>
      </c>
      <c r="J57" s="29">
        <v>1.5</v>
      </c>
      <c r="K57" s="29">
        <f t="shared" si="0"/>
        <v>1.6666666666666667</v>
      </c>
      <c r="L57" s="29"/>
    </row>
    <row r="58" spans="1:12" ht="51">
      <c r="A58" s="42">
        <v>51</v>
      </c>
      <c r="B58" s="40" t="s">
        <v>2238</v>
      </c>
      <c r="C58" s="40" t="s">
        <v>749</v>
      </c>
      <c r="D58" s="40" t="s">
        <v>2228</v>
      </c>
      <c r="E58" s="29"/>
      <c r="F58" s="29"/>
      <c r="G58" s="42"/>
      <c r="H58" s="29"/>
      <c r="I58" s="40" t="s">
        <v>2441</v>
      </c>
      <c r="J58" s="29">
        <v>3</v>
      </c>
      <c r="K58" s="29">
        <f t="shared" si="0"/>
        <v>3</v>
      </c>
      <c r="L58" s="29"/>
    </row>
    <row r="59" spans="1:12" ht="12.75">
      <c r="A59" s="29">
        <v>52</v>
      </c>
      <c r="B59" s="61" t="s">
        <v>2239</v>
      </c>
      <c r="C59" s="29" t="s">
        <v>338</v>
      </c>
      <c r="D59" s="61" t="s">
        <v>268</v>
      </c>
      <c r="E59" s="29"/>
      <c r="F59" s="29"/>
      <c r="G59" s="42" t="s">
        <v>415</v>
      </c>
      <c r="H59" s="29">
        <v>0.5</v>
      </c>
      <c r="I59" s="40" t="s">
        <v>241</v>
      </c>
      <c r="J59" s="29">
        <v>1.33</v>
      </c>
      <c r="K59" s="29">
        <f t="shared" si="0"/>
        <v>1.83</v>
      </c>
      <c r="L59" s="29"/>
    </row>
    <row r="60" spans="1:12" ht="12.75">
      <c r="A60" s="42">
        <v>53</v>
      </c>
      <c r="B60" s="40" t="s">
        <v>2240</v>
      </c>
      <c r="C60" s="40" t="s">
        <v>338</v>
      </c>
      <c r="D60" s="40" t="s">
        <v>269</v>
      </c>
      <c r="E60" s="29"/>
      <c r="F60" s="29"/>
      <c r="G60" s="42" t="s">
        <v>415</v>
      </c>
      <c r="H60" s="29">
        <v>0.5</v>
      </c>
      <c r="I60" s="29" t="s">
        <v>71</v>
      </c>
      <c r="J60" s="29">
        <v>2</v>
      </c>
      <c r="K60" s="29">
        <f t="shared" si="0"/>
        <v>2.5</v>
      </c>
      <c r="L60" s="29"/>
    </row>
    <row r="61" spans="1:12" ht="12.75">
      <c r="A61" s="29">
        <v>54</v>
      </c>
      <c r="B61" s="29" t="s">
        <v>2240</v>
      </c>
      <c r="C61" s="29" t="s">
        <v>338</v>
      </c>
      <c r="D61" s="29" t="s">
        <v>2208</v>
      </c>
      <c r="E61" s="29"/>
      <c r="F61" s="29"/>
      <c r="G61" s="42" t="s">
        <v>449</v>
      </c>
      <c r="H61" s="29">
        <v>0.25</v>
      </c>
      <c r="I61" s="29"/>
      <c r="J61" s="29"/>
      <c r="K61" s="29">
        <f t="shared" si="0"/>
        <v>0.25</v>
      </c>
      <c r="L61" s="29"/>
    </row>
    <row r="62" spans="1:12" s="238" customFormat="1" ht="127.5">
      <c r="A62" s="345">
        <v>55</v>
      </c>
      <c r="B62" s="356" t="s">
        <v>563</v>
      </c>
      <c r="C62" s="356" t="s">
        <v>338</v>
      </c>
      <c r="D62" s="356" t="s">
        <v>269</v>
      </c>
      <c r="E62" s="357"/>
      <c r="F62" s="357"/>
      <c r="G62" s="358" t="s">
        <v>2480</v>
      </c>
      <c r="H62" s="357">
        <f>0.25+0.5/3+0.25+0.5+0.5/3+0.5+0.5/3+0.5/3+1+0.42</f>
        <v>3.5866666666666664</v>
      </c>
      <c r="I62" s="357" t="s">
        <v>71</v>
      </c>
      <c r="J62" s="357">
        <v>2</v>
      </c>
      <c r="K62" s="2">
        <f t="shared" si="0"/>
        <v>5.586666666666666</v>
      </c>
      <c r="L62" s="357"/>
    </row>
    <row r="63" spans="1:12" ht="12.75">
      <c r="A63" s="29">
        <v>56</v>
      </c>
      <c r="B63" s="61" t="s">
        <v>563</v>
      </c>
      <c r="C63" s="40" t="s">
        <v>338</v>
      </c>
      <c r="D63" s="317" t="s">
        <v>2241</v>
      </c>
      <c r="E63" s="29"/>
      <c r="F63" s="29"/>
      <c r="G63" s="42" t="s">
        <v>647</v>
      </c>
      <c r="H63" s="29">
        <v>0.25</v>
      </c>
      <c r="I63" s="29"/>
      <c r="J63" s="29"/>
      <c r="K63" s="29">
        <f t="shared" si="0"/>
        <v>0.25</v>
      </c>
      <c r="L63" s="29"/>
    </row>
    <row r="64" spans="1:12" ht="12.75">
      <c r="A64" s="42">
        <v>57</v>
      </c>
      <c r="B64" s="40" t="s">
        <v>824</v>
      </c>
      <c r="C64" s="40" t="s">
        <v>733</v>
      </c>
      <c r="D64" s="40" t="s">
        <v>2210</v>
      </c>
      <c r="E64" s="40"/>
      <c r="F64" s="29"/>
      <c r="G64" s="318"/>
      <c r="H64" s="29"/>
      <c r="I64" s="40" t="s">
        <v>45</v>
      </c>
      <c r="J64" s="29">
        <v>1.5</v>
      </c>
      <c r="K64" s="29">
        <f t="shared" si="0"/>
        <v>1.5</v>
      </c>
      <c r="L64" s="29"/>
    </row>
    <row r="65" spans="1:12" s="293" customFormat="1" ht="51">
      <c r="A65" s="2">
        <v>58</v>
      </c>
      <c r="B65" s="33" t="s">
        <v>851</v>
      </c>
      <c r="C65" s="33" t="s">
        <v>609</v>
      </c>
      <c r="D65" s="33" t="s">
        <v>2228</v>
      </c>
      <c r="E65" s="2"/>
      <c r="F65" s="2"/>
      <c r="G65" s="345"/>
      <c r="H65" s="2"/>
      <c r="I65" s="33" t="s">
        <v>2242</v>
      </c>
      <c r="J65" s="2">
        <v>4</v>
      </c>
      <c r="K65" s="2">
        <f t="shared" si="0"/>
        <v>4</v>
      </c>
      <c r="L65" s="2"/>
    </row>
    <row r="66" spans="1:12" ht="12.75">
      <c r="A66" s="42">
        <v>59</v>
      </c>
      <c r="B66" s="42" t="s">
        <v>2243</v>
      </c>
      <c r="C66" s="40" t="s">
        <v>607</v>
      </c>
      <c r="D66" s="42" t="s">
        <v>2210</v>
      </c>
      <c r="E66" s="29"/>
      <c r="F66" s="29"/>
      <c r="G66" s="42" t="s">
        <v>449</v>
      </c>
      <c r="H66" s="29">
        <v>0.25</v>
      </c>
      <c r="I66" s="29"/>
      <c r="J66" s="29"/>
      <c r="K66" s="29">
        <f t="shared" si="0"/>
        <v>0.25</v>
      </c>
      <c r="L66" s="29"/>
    </row>
    <row r="67" spans="1:12" ht="12.75">
      <c r="A67" s="29">
        <v>60</v>
      </c>
      <c r="B67" s="61" t="s">
        <v>627</v>
      </c>
      <c r="C67" s="29" t="s">
        <v>346</v>
      </c>
      <c r="D67" s="61" t="s">
        <v>65</v>
      </c>
      <c r="E67" s="29"/>
      <c r="F67" s="29"/>
      <c r="G67" s="42" t="s">
        <v>419</v>
      </c>
      <c r="H67" s="29">
        <f>0.5/3</f>
        <v>0.16666666666666666</v>
      </c>
      <c r="I67" s="29"/>
      <c r="J67" s="29"/>
      <c r="K67" s="29">
        <f t="shared" si="0"/>
        <v>0.16666666666666666</v>
      </c>
      <c r="L67" s="29"/>
    </row>
    <row r="68" spans="1:12" ht="12.75">
      <c r="A68" s="42">
        <v>61</v>
      </c>
      <c r="B68" s="42" t="s">
        <v>519</v>
      </c>
      <c r="C68" s="40" t="s">
        <v>346</v>
      </c>
      <c r="D68" s="42" t="s">
        <v>2212</v>
      </c>
      <c r="E68" s="29"/>
      <c r="F68" s="29"/>
      <c r="G68" s="42" t="s">
        <v>449</v>
      </c>
      <c r="H68" s="29">
        <v>0.25</v>
      </c>
      <c r="I68" s="40" t="s">
        <v>45</v>
      </c>
      <c r="J68" s="29">
        <v>1.5</v>
      </c>
      <c r="K68" s="29">
        <f t="shared" si="0"/>
        <v>1.75</v>
      </c>
      <c r="L68" s="29"/>
    </row>
    <row r="69" spans="1:12" ht="12.75">
      <c r="A69" s="29">
        <v>62</v>
      </c>
      <c r="B69" s="42" t="s">
        <v>2244</v>
      </c>
      <c r="C69" s="40" t="s">
        <v>452</v>
      </c>
      <c r="D69" s="42" t="s">
        <v>2210</v>
      </c>
      <c r="E69" s="29"/>
      <c r="F69" s="29"/>
      <c r="G69" s="42" t="s">
        <v>449</v>
      </c>
      <c r="H69" s="29">
        <v>0.25</v>
      </c>
      <c r="I69" s="29"/>
      <c r="J69" s="29"/>
      <c r="K69" s="29">
        <f t="shared" si="0"/>
        <v>0.25</v>
      </c>
      <c r="L69" s="29"/>
    </row>
    <row r="70" spans="1:12" ht="21" customHeight="1">
      <c r="A70" s="42">
        <v>63</v>
      </c>
      <c r="B70" s="40" t="s">
        <v>2245</v>
      </c>
      <c r="C70" s="40" t="s">
        <v>2246</v>
      </c>
      <c r="D70" s="40" t="s">
        <v>2212</v>
      </c>
      <c r="E70" s="29"/>
      <c r="F70" s="29"/>
      <c r="G70" s="29"/>
      <c r="H70" s="29"/>
      <c r="I70" s="40" t="s">
        <v>45</v>
      </c>
      <c r="J70" s="29">
        <v>1.5</v>
      </c>
      <c r="K70" s="29">
        <f t="shared" si="0"/>
        <v>1.5</v>
      </c>
      <c r="L70" s="29"/>
    </row>
    <row r="71" spans="1:12" ht="42.75" customHeight="1">
      <c r="A71" s="29">
        <v>64</v>
      </c>
      <c r="B71" s="40" t="s">
        <v>2247</v>
      </c>
      <c r="C71" s="40" t="s">
        <v>956</v>
      </c>
      <c r="D71" s="40" t="s">
        <v>269</v>
      </c>
      <c r="E71" s="29"/>
      <c r="F71" s="29"/>
      <c r="G71" s="42"/>
      <c r="H71" s="29"/>
      <c r="I71" s="40" t="s">
        <v>2439</v>
      </c>
      <c r="J71" s="29">
        <v>3</v>
      </c>
      <c r="K71" s="29">
        <f t="shared" si="0"/>
        <v>3</v>
      </c>
      <c r="L71" s="29"/>
    </row>
    <row r="72" spans="1:12" ht="15.75" customHeight="1">
      <c r="A72" s="42">
        <v>65</v>
      </c>
      <c r="B72" s="61" t="s">
        <v>2248</v>
      </c>
      <c r="C72" s="29" t="s">
        <v>596</v>
      </c>
      <c r="D72" s="42" t="s">
        <v>65</v>
      </c>
      <c r="E72" s="29"/>
      <c r="F72" s="29"/>
      <c r="G72" s="42" t="s">
        <v>419</v>
      </c>
      <c r="H72" s="29">
        <f>0.5/3</f>
        <v>0.16666666666666666</v>
      </c>
      <c r="I72" s="29"/>
      <c r="J72" s="29"/>
      <c r="K72" s="29">
        <f t="shared" si="0"/>
        <v>0.16666666666666666</v>
      </c>
      <c r="L72" s="29"/>
    </row>
    <row r="73" spans="1:12" ht="16.5" customHeight="1">
      <c r="A73" s="29">
        <v>66</v>
      </c>
      <c r="B73" s="42" t="s">
        <v>496</v>
      </c>
      <c r="C73" s="40" t="s">
        <v>596</v>
      </c>
      <c r="D73" s="42" t="s">
        <v>268</v>
      </c>
      <c r="E73" s="29"/>
      <c r="F73" s="29"/>
      <c r="G73" s="42" t="s">
        <v>419</v>
      </c>
      <c r="H73" s="29">
        <f>0.5/3</f>
        <v>0.16666666666666666</v>
      </c>
      <c r="I73" s="29"/>
      <c r="J73" s="29"/>
      <c r="K73" s="29">
        <f aca="true" t="shared" si="1" ref="K73:K83">J73+H73+F73</f>
        <v>0.16666666666666666</v>
      </c>
      <c r="L73" s="29"/>
    </row>
    <row r="74" spans="1:12" ht="18" customHeight="1">
      <c r="A74" s="42">
        <v>67</v>
      </c>
      <c r="B74" s="42" t="s">
        <v>2245</v>
      </c>
      <c r="C74" s="40" t="s">
        <v>596</v>
      </c>
      <c r="D74" s="42" t="s">
        <v>2212</v>
      </c>
      <c r="E74" s="29"/>
      <c r="F74" s="29"/>
      <c r="G74" s="42" t="s">
        <v>449</v>
      </c>
      <c r="H74" s="29">
        <v>0.25</v>
      </c>
      <c r="I74" s="29"/>
      <c r="J74" s="29"/>
      <c r="K74" s="29">
        <f t="shared" si="1"/>
        <v>0.25</v>
      </c>
      <c r="L74" s="29"/>
    </row>
    <row r="75" spans="1:12" ht="25.5">
      <c r="A75" s="29">
        <v>68</v>
      </c>
      <c r="B75" s="40" t="s">
        <v>804</v>
      </c>
      <c r="C75" s="40" t="s">
        <v>350</v>
      </c>
      <c r="D75" s="40" t="s">
        <v>2211</v>
      </c>
      <c r="E75" s="29"/>
      <c r="F75" s="29"/>
      <c r="G75" s="42"/>
      <c r="H75" s="29"/>
      <c r="I75" s="40" t="s">
        <v>2442</v>
      </c>
      <c r="J75" s="29">
        <v>1</v>
      </c>
      <c r="K75" s="29">
        <f t="shared" si="1"/>
        <v>1</v>
      </c>
      <c r="L75" s="29"/>
    </row>
    <row r="76" spans="1:12" ht="12.75">
      <c r="A76" s="29"/>
      <c r="B76" s="40" t="s">
        <v>2285</v>
      </c>
      <c r="C76" s="40" t="s">
        <v>420</v>
      </c>
      <c r="D76" s="40" t="s">
        <v>268</v>
      </c>
      <c r="E76" s="29"/>
      <c r="F76" s="29"/>
      <c r="G76" s="42"/>
      <c r="H76" s="29"/>
      <c r="I76" s="40" t="s">
        <v>2284</v>
      </c>
      <c r="J76" s="29">
        <v>1</v>
      </c>
      <c r="K76" s="29"/>
      <c r="L76" s="29"/>
    </row>
    <row r="77" spans="1:12" s="238" customFormat="1" ht="51">
      <c r="A77" s="345">
        <v>69</v>
      </c>
      <c r="B77" s="33" t="s">
        <v>2249</v>
      </c>
      <c r="C77" s="33" t="s">
        <v>335</v>
      </c>
      <c r="D77" s="33" t="s">
        <v>2208</v>
      </c>
      <c r="E77" s="2"/>
      <c r="F77" s="2"/>
      <c r="G77" s="345"/>
      <c r="H77" s="2"/>
      <c r="I77" s="33" t="s">
        <v>2436</v>
      </c>
      <c r="J77" s="2">
        <v>4</v>
      </c>
      <c r="K77" s="2">
        <f t="shared" si="1"/>
        <v>4</v>
      </c>
      <c r="L77" s="2"/>
    </row>
    <row r="78" spans="1:12" ht="12.75">
      <c r="A78" s="29">
        <v>70</v>
      </c>
      <c r="B78" s="42" t="s">
        <v>2250</v>
      </c>
      <c r="C78" s="40" t="s">
        <v>335</v>
      </c>
      <c r="D78" s="42" t="s">
        <v>2212</v>
      </c>
      <c r="E78" s="29"/>
      <c r="F78" s="29"/>
      <c r="G78" s="42" t="s">
        <v>449</v>
      </c>
      <c r="H78" s="29">
        <v>0.25</v>
      </c>
      <c r="I78" s="29"/>
      <c r="J78" s="29"/>
      <c r="K78" s="29">
        <f t="shared" si="1"/>
        <v>0.25</v>
      </c>
      <c r="L78" s="29"/>
    </row>
    <row r="79" spans="1:12" ht="12.75">
      <c r="A79" s="42">
        <v>71</v>
      </c>
      <c r="B79" s="29" t="s">
        <v>631</v>
      </c>
      <c r="C79" s="40" t="s">
        <v>335</v>
      </c>
      <c r="D79" s="317" t="s">
        <v>268</v>
      </c>
      <c r="E79" s="29"/>
      <c r="F79" s="29"/>
      <c r="G79" s="42" t="s">
        <v>415</v>
      </c>
      <c r="H79" s="29">
        <v>0.5</v>
      </c>
      <c r="I79" s="29"/>
      <c r="J79" s="29"/>
      <c r="K79" s="29">
        <f t="shared" si="1"/>
        <v>0.5</v>
      </c>
      <c r="L79" s="29"/>
    </row>
    <row r="80" spans="1:12" ht="25.5">
      <c r="A80" s="29">
        <v>72</v>
      </c>
      <c r="B80" s="40" t="s">
        <v>2251</v>
      </c>
      <c r="C80" s="40" t="s">
        <v>574</v>
      </c>
      <c r="D80" s="40" t="s">
        <v>2222</v>
      </c>
      <c r="E80" s="29"/>
      <c r="F80" s="29"/>
      <c r="G80" s="42"/>
      <c r="H80" s="29"/>
      <c r="I80" s="40" t="s">
        <v>2223</v>
      </c>
      <c r="J80" s="29">
        <v>0.5</v>
      </c>
      <c r="K80" s="29">
        <f t="shared" si="1"/>
        <v>0.5</v>
      </c>
      <c r="L80" s="29"/>
    </row>
    <row r="81" spans="1:12" ht="12.75">
      <c r="A81" s="42">
        <v>73</v>
      </c>
      <c r="B81" s="29" t="s">
        <v>2435</v>
      </c>
      <c r="C81" s="40" t="s">
        <v>414</v>
      </c>
      <c r="D81" s="40" t="s">
        <v>268</v>
      </c>
      <c r="E81" s="319"/>
      <c r="F81" s="29"/>
      <c r="G81" s="42" t="s">
        <v>415</v>
      </c>
      <c r="H81" s="29">
        <v>0.5</v>
      </c>
      <c r="I81" s="40" t="s">
        <v>75</v>
      </c>
      <c r="J81" s="29">
        <v>1.5</v>
      </c>
      <c r="K81" s="29">
        <f t="shared" si="1"/>
        <v>2</v>
      </c>
      <c r="L81" s="29"/>
    </row>
    <row r="82" spans="1:12" ht="12.75">
      <c r="A82" s="29">
        <v>74</v>
      </c>
      <c r="B82" s="61" t="s">
        <v>2243</v>
      </c>
      <c r="C82" s="29" t="s">
        <v>462</v>
      </c>
      <c r="D82" s="42" t="s">
        <v>65</v>
      </c>
      <c r="E82" s="29"/>
      <c r="F82" s="29"/>
      <c r="G82" s="42" t="s">
        <v>415</v>
      </c>
      <c r="H82" s="29">
        <v>0.5</v>
      </c>
      <c r="I82" s="29"/>
      <c r="J82" s="29"/>
      <c r="K82" s="29">
        <f t="shared" si="1"/>
        <v>0.5</v>
      </c>
      <c r="L82" s="29"/>
    </row>
    <row r="83" spans="1:12" ht="12.75">
      <c r="A83" s="42">
        <v>75</v>
      </c>
      <c r="B83" s="40" t="s">
        <v>493</v>
      </c>
      <c r="C83" s="40" t="s">
        <v>425</v>
      </c>
      <c r="D83" s="40" t="s">
        <v>2208</v>
      </c>
      <c r="E83" s="268"/>
      <c r="F83" s="40"/>
      <c r="G83" s="61" t="s">
        <v>481</v>
      </c>
      <c r="H83" s="40">
        <v>0.1</v>
      </c>
      <c r="I83" s="40"/>
      <c r="J83" s="40"/>
      <c r="K83" s="29">
        <f t="shared" si="1"/>
        <v>0.1</v>
      </c>
      <c r="L83" s="40"/>
    </row>
  </sheetData>
  <sheetProtection/>
  <mergeCells count="4">
    <mergeCell ref="B1:L1"/>
    <mergeCell ref="B2:L2"/>
    <mergeCell ref="B3:L3"/>
    <mergeCell ref="A4:L4"/>
  </mergeCells>
  <printOptions/>
  <pageMargins left="0.7" right="0.45" top="0.75"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4:J23"/>
  <sheetViews>
    <sheetView zoomScalePageLayoutView="0" workbookViewId="0" topLeftCell="A1">
      <selection activeCell="B4" sqref="B4"/>
    </sheetView>
  </sheetViews>
  <sheetFormatPr defaultColWidth="9.140625" defaultRowHeight="12.75"/>
  <cols>
    <col min="6" max="6" width="10.140625" style="0" bestFit="1" customWidth="1"/>
    <col min="10" max="10" width="11.57421875" style="0" bestFit="1" customWidth="1"/>
  </cols>
  <sheetData>
    <row r="4" ht="12.75">
      <c r="B4" s="320" t="s">
        <v>2252</v>
      </c>
    </row>
    <row r="5" ht="12.75">
      <c r="B5" t="s">
        <v>2253</v>
      </c>
    </row>
    <row r="6" ht="12.75">
      <c r="B6" s="320" t="s">
        <v>2254</v>
      </c>
    </row>
    <row r="7" ht="12.75">
      <c r="B7" t="s">
        <v>2255</v>
      </c>
    </row>
    <row r="9" ht="12.75">
      <c r="B9" s="320" t="s">
        <v>2256</v>
      </c>
    </row>
    <row r="10" ht="12.75">
      <c r="B10" s="320" t="s">
        <v>2257</v>
      </c>
    </row>
    <row r="19" spans="4:10" ht="12.75">
      <c r="D19">
        <v>350</v>
      </c>
      <c r="E19" s="349">
        <v>200000</v>
      </c>
      <c r="F19" s="349">
        <f>E19*D19</f>
        <v>70000000</v>
      </c>
      <c r="G19" s="349"/>
      <c r="H19" s="349">
        <v>185186</v>
      </c>
      <c r="I19">
        <v>350</v>
      </c>
      <c r="J19" s="349">
        <f>I19*H19</f>
        <v>64815100</v>
      </c>
    </row>
    <row r="20" spans="5:10" ht="12.75">
      <c r="E20" s="349">
        <f>E19*8%</f>
        <v>16000</v>
      </c>
      <c r="F20" s="349"/>
      <c r="G20" s="349"/>
      <c r="H20" s="349"/>
      <c r="J20" s="349">
        <f>J19*8%</f>
        <v>5185208</v>
      </c>
    </row>
    <row r="21" spans="4:10" ht="12.75">
      <c r="D21">
        <v>350</v>
      </c>
      <c r="E21" s="349">
        <v>231482</v>
      </c>
      <c r="F21" s="349">
        <f>E21*D21</f>
        <v>81018700</v>
      </c>
      <c r="G21" s="349"/>
      <c r="H21" s="349"/>
      <c r="J21" s="349">
        <f>J20+J19</f>
        <v>70000308</v>
      </c>
    </row>
    <row r="22" spans="5:10" ht="12.75">
      <c r="E22" s="349"/>
      <c r="F22" s="349">
        <f>F21*8%</f>
        <v>6481496</v>
      </c>
      <c r="G22" s="349"/>
      <c r="H22" s="349"/>
      <c r="J22" s="349"/>
    </row>
    <row r="23" spans="6:10" ht="12.75">
      <c r="F23" s="349">
        <f>F21+F22</f>
        <v>87500196</v>
      </c>
      <c r="J23" s="34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95"/>
  <sheetViews>
    <sheetView zoomScalePageLayoutView="0" workbookViewId="0" topLeftCell="A3">
      <selection activeCell="A7" sqref="A7:IV7"/>
    </sheetView>
  </sheetViews>
  <sheetFormatPr defaultColWidth="9.140625" defaultRowHeight="12.75"/>
  <cols>
    <col min="1" max="1" width="4.28125" style="36" customWidth="1"/>
    <col min="2" max="2" width="18.00390625" style="36" customWidth="1"/>
    <col min="3" max="3" width="12.28125" style="36" customWidth="1"/>
    <col min="4" max="4" width="12.421875" style="36" customWidth="1"/>
    <col min="5" max="5" width="19.00390625" style="37" customWidth="1"/>
    <col min="6" max="6" width="5.8515625" style="36" customWidth="1"/>
    <col min="7" max="7" width="26.57421875" style="18" customWidth="1"/>
    <col min="8" max="8" width="5.57421875" style="49" customWidth="1"/>
    <col min="9" max="9" width="17.28125" style="36" customWidth="1"/>
    <col min="10" max="10" width="5.8515625" style="15" customWidth="1"/>
    <col min="11" max="11" width="9.421875" style="15" customWidth="1"/>
    <col min="12" max="12" width="13.57421875" style="15" customWidth="1"/>
    <col min="13" max="16384" width="9.140625" style="36" customWidth="1"/>
  </cols>
  <sheetData>
    <row r="1" spans="1:12" ht="27.75" customHeight="1">
      <c r="A1" s="370" t="s">
        <v>25</v>
      </c>
      <c r="B1" s="370"/>
      <c r="C1" s="370"/>
      <c r="D1" s="370"/>
      <c r="E1" s="370"/>
      <c r="F1" s="370"/>
      <c r="G1" s="370"/>
      <c r="H1" s="370"/>
      <c r="I1" s="370"/>
      <c r="J1" s="370"/>
      <c r="K1" s="370"/>
      <c r="L1" s="370"/>
    </row>
    <row r="2" spans="1:12" ht="26.25" customHeight="1">
      <c r="A2" s="370" t="s">
        <v>13</v>
      </c>
      <c r="B2" s="370"/>
      <c r="C2" s="370"/>
      <c r="D2" s="370"/>
      <c r="E2" s="370"/>
      <c r="F2" s="370"/>
      <c r="G2" s="370"/>
      <c r="H2" s="370"/>
      <c r="I2" s="370"/>
      <c r="J2" s="370"/>
      <c r="K2" s="370"/>
      <c r="L2" s="370"/>
    </row>
    <row r="3" spans="1:12" s="65" customFormat="1" ht="51" customHeight="1">
      <c r="A3" s="366" t="s">
        <v>2478</v>
      </c>
      <c r="B3" s="366"/>
      <c r="C3" s="366"/>
      <c r="D3" s="367"/>
      <c r="E3" s="367"/>
      <c r="F3" s="367"/>
      <c r="G3" s="367"/>
      <c r="H3" s="367"/>
      <c r="I3" s="367"/>
      <c r="J3" s="367"/>
      <c r="K3" s="367"/>
      <c r="L3" s="367"/>
    </row>
    <row r="4" spans="1:12" s="3" customFormat="1" ht="12.75">
      <c r="A4" s="350"/>
      <c r="B4" s="85"/>
      <c r="C4" s="85"/>
      <c r="D4" s="85"/>
      <c r="E4" s="85"/>
      <c r="F4" s="85"/>
      <c r="G4" s="85"/>
      <c r="H4" s="86"/>
      <c r="I4" s="85"/>
      <c r="J4" s="85"/>
      <c r="K4" s="85"/>
      <c r="L4" s="85"/>
    </row>
    <row r="5" spans="1:13" s="3" customFormat="1" ht="12.75">
      <c r="A5" s="2" t="s">
        <v>0</v>
      </c>
      <c r="B5" s="2" t="s">
        <v>995</v>
      </c>
      <c r="C5" s="2" t="s">
        <v>19</v>
      </c>
      <c r="D5" s="21" t="s">
        <v>2</v>
      </c>
      <c r="E5" s="32" t="s">
        <v>3</v>
      </c>
      <c r="F5" s="2" t="s">
        <v>4</v>
      </c>
      <c r="G5" s="2" t="s">
        <v>5</v>
      </c>
      <c r="H5" s="43" t="s">
        <v>6</v>
      </c>
      <c r="I5" s="2" t="s">
        <v>9</v>
      </c>
      <c r="J5" s="2" t="s">
        <v>4</v>
      </c>
      <c r="K5" s="2" t="s">
        <v>7</v>
      </c>
      <c r="L5" s="2" t="s">
        <v>8</v>
      </c>
      <c r="M5" s="3" t="s">
        <v>2405</v>
      </c>
    </row>
    <row r="6" spans="1:12" s="3" customFormat="1" ht="12.75">
      <c r="A6" s="29">
        <v>1</v>
      </c>
      <c r="B6" s="29" t="s">
        <v>2336</v>
      </c>
      <c r="C6" s="29" t="s">
        <v>425</v>
      </c>
      <c r="D6" s="29" t="s">
        <v>47</v>
      </c>
      <c r="E6" s="41"/>
      <c r="F6" s="29"/>
      <c r="G6" s="59" t="s">
        <v>2302</v>
      </c>
      <c r="H6" s="44">
        <v>0.167</v>
      </c>
      <c r="I6" s="29"/>
      <c r="J6" s="16"/>
      <c r="K6" s="16">
        <f>J6+H6+F6</f>
        <v>0.167</v>
      </c>
      <c r="L6" s="16"/>
    </row>
    <row r="7" spans="1:12" s="3" customFormat="1" ht="25.5">
      <c r="A7" s="29"/>
      <c r="B7" s="29" t="s">
        <v>1859</v>
      </c>
      <c r="C7" s="29" t="s">
        <v>432</v>
      </c>
      <c r="D7" s="29" t="s">
        <v>46</v>
      </c>
      <c r="E7" s="41"/>
      <c r="F7" s="29"/>
      <c r="G7" s="63" t="s">
        <v>2433</v>
      </c>
      <c r="H7" s="44">
        <f>1/7</f>
        <v>0.14285714285714285</v>
      </c>
      <c r="I7" s="29"/>
      <c r="J7" s="16"/>
      <c r="K7" s="16">
        <f aca="true" t="shared" si="0" ref="K7:K70">J7+H7+F7</f>
        <v>0.14285714285714285</v>
      </c>
      <c r="L7" s="16"/>
    </row>
    <row r="8" spans="1:12" ht="12.75">
      <c r="A8" s="40">
        <v>2</v>
      </c>
      <c r="B8" s="40" t="s">
        <v>981</v>
      </c>
      <c r="C8" s="40" t="s">
        <v>425</v>
      </c>
      <c r="D8" s="40" t="s">
        <v>49</v>
      </c>
      <c r="E8" s="41"/>
      <c r="F8" s="29"/>
      <c r="G8" s="59"/>
      <c r="H8" s="64"/>
      <c r="I8" s="29" t="s">
        <v>53</v>
      </c>
      <c r="J8" s="29">
        <f>4/5</f>
        <v>0.8</v>
      </c>
      <c r="K8" s="16">
        <f t="shared" si="0"/>
        <v>0.8</v>
      </c>
      <c r="L8" s="29"/>
    </row>
    <row r="9" spans="1:12" ht="12.75">
      <c r="A9" s="29">
        <v>3</v>
      </c>
      <c r="B9" s="29" t="s">
        <v>341</v>
      </c>
      <c r="C9" s="29" t="s">
        <v>425</v>
      </c>
      <c r="D9" s="29" t="s">
        <v>2344</v>
      </c>
      <c r="E9" s="41"/>
      <c r="F9" s="29"/>
      <c r="G9" s="59" t="s">
        <v>2345</v>
      </c>
      <c r="H9" s="44">
        <v>0.25</v>
      </c>
      <c r="I9" s="29"/>
      <c r="J9" s="16"/>
      <c r="K9" s="16">
        <f t="shared" si="0"/>
        <v>0.25</v>
      </c>
      <c r="L9" s="16"/>
    </row>
    <row r="10" spans="1:12" s="77" customFormat="1" ht="38.25">
      <c r="A10" s="40">
        <v>4</v>
      </c>
      <c r="B10" s="29" t="s">
        <v>336</v>
      </c>
      <c r="C10" s="29" t="s">
        <v>425</v>
      </c>
      <c r="D10" s="29" t="s">
        <v>2308</v>
      </c>
      <c r="E10" s="41"/>
      <c r="F10" s="29"/>
      <c r="G10" s="63" t="s">
        <v>2468</v>
      </c>
      <c r="H10" s="44">
        <f>0.167+0.33</f>
        <v>0.497</v>
      </c>
      <c r="I10" s="29"/>
      <c r="J10" s="29"/>
      <c r="K10" s="16">
        <f t="shared" si="0"/>
        <v>0.497</v>
      </c>
      <c r="L10" s="29"/>
    </row>
    <row r="11" spans="1:12" s="77" customFormat="1" ht="12.75">
      <c r="A11" s="29">
        <v>5</v>
      </c>
      <c r="B11" s="29" t="s">
        <v>2335</v>
      </c>
      <c r="C11" s="29" t="s">
        <v>425</v>
      </c>
      <c r="D11" s="29" t="s">
        <v>47</v>
      </c>
      <c r="E11" s="41"/>
      <c r="F11" s="29"/>
      <c r="G11" s="59" t="s">
        <v>2302</v>
      </c>
      <c r="H11" s="44">
        <v>0.167</v>
      </c>
      <c r="I11" s="29"/>
      <c r="J11" s="16"/>
      <c r="K11" s="16">
        <f t="shared" si="0"/>
        <v>0.167</v>
      </c>
      <c r="L11" s="16"/>
    </row>
    <row r="12" spans="1:12" s="77" customFormat="1" ht="12.75">
      <c r="A12" s="40">
        <v>6</v>
      </c>
      <c r="B12" s="29" t="s">
        <v>2310</v>
      </c>
      <c r="C12" s="29" t="s">
        <v>425</v>
      </c>
      <c r="D12" s="29" t="s">
        <v>259</v>
      </c>
      <c r="E12" s="42"/>
      <c r="F12" s="42"/>
      <c r="G12" s="59" t="s">
        <v>2302</v>
      </c>
      <c r="H12" s="64">
        <f>0.167</f>
        <v>0.167</v>
      </c>
      <c r="I12" s="29"/>
      <c r="J12" s="29"/>
      <c r="K12" s="16">
        <f t="shared" si="0"/>
        <v>0.167</v>
      </c>
      <c r="L12" s="42"/>
    </row>
    <row r="13" spans="1:12" s="77" customFormat="1" ht="12.75">
      <c r="A13" s="29">
        <v>7</v>
      </c>
      <c r="B13" s="29" t="s">
        <v>1874</v>
      </c>
      <c r="C13" s="29" t="s">
        <v>425</v>
      </c>
      <c r="D13" s="29" t="s">
        <v>47</v>
      </c>
      <c r="E13" s="41"/>
      <c r="F13" s="29"/>
      <c r="G13" s="59" t="s">
        <v>2302</v>
      </c>
      <c r="H13" s="44">
        <v>0.167</v>
      </c>
      <c r="I13" s="29"/>
      <c r="J13" s="16"/>
      <c r="K13" s="16">
        <f t="shared" si="0"/>
        <v>0.167</v>
      </c>
      <c r="L13" s="16"/>
    </row>
    <row r="14" spans="1:12" s="77" customFormat="1" ht="12.75">
      <c r="A14" s="40">
        <v>8</v>
      </c>
      <c r="B14" s="29" t="s">
        <v>2326</v>
      </c>
      <c r="C14" s="29" t="s">
        <v>340</v>
      </c>
      <c r="D14" s="29" t="s">
        <v>2327</v>
      </c>
      <c r="E14" s="41"/>
      <c r="F14" s="29"/>
      <c r="G14" s="28" t="s">
        <v>2328</v>
      </c>
      <c r="H14" s="44">
        <v>0.5</v>
      </c>
      <c r="I14" s="29"/>
      <c r="J14" s="16"/>
      <c r="K14" s="16">
        <f t="shared" si="0"/>
        <v>0.5</v>
      </c>
      <c r="L14" s="16"/>
    </row>
    <row r="15" spans="1:12" s="77" customFormat="1" ht="12.75">
      <c r="A15" s="29">
        <v>9</v>
      </c>
      <c r="B15" s="29" t="s">
        <v>2322</v>
      </c>
      <c r="C15" s="29" t="s">
        <v>340</v>
      </c>
      <c r="D15" s="29" t="s">
        <v>49</v>
      </c>
      <c r="E15" s="41"/>
      <c r="F15" s="29"/>
      <c r="G15" s="59" t="s">
        <v>2302</v>
      </c>
      <c r="H15" s="44">
        <v>0.167</v>
      </c>
      <c r="I15" s="29"/>
      <c r="J15" s="29"/>
      <c r="K15" s="16">
        <f t="shared" si="0"/>
        <v>0.167</v>
      </c>
      <c r="L15" s="29"/>
    </row>
    <row r="16" spans="1:12" s="77" customFormat="1" ht="12.75">
      <c r="A16" s="40">
        <v>10</v>
      </c>
      <c r="B16" s="29" t="s">
        <v>2334</v>
      </c>
      <c r="C16" s="29" t="s">
        <v>895</v>
      </c>
      <c r="D16" s="29" t="s">
        <v>2327</v>
      </c>
      <c r="E16" s="41"/>
      <c r="F16" s="29"/>
      <c r="G16" s="28" t="s">
        <v>2328</v>
      </c>
      <c r="H16" s="44">
        <v>0.5</v>
      </c>
      <c r="I16" s="29"/>
      <c r="J16" s="16"/>
      <c r="K16" s="16">
        <f t="shared" si="0"/>
        <v>0.5</v>
      </c>
      <c r="L16" s="16"/>
    </row>
    <row r="17" spans="1:12" ht="12.75">
      <c r="A17" s="29">
        <v>11</v>
      </c>
      <c r="B17" s="29" t="s">
        <v>2309</v>
      </c>
      <c r="C17" s="29" t="s">
        <v>357</v>
      </c>
      <c r="D17" s="29" t="s">
        <v>259</v>
      </c>
      <c r="E17" s="41"/>
      <c r="F17" s="29"/>
      <c r="G17" s="59" t="s">
        <v>2302</v>
      </c>
      <c r="H17" s="64">
        <f>0.167</f>
        <v>0.167</v>
      </c>
      <c r="I17" s="29"/>
      <c r="J17" s="29"/>
      <c r="K17" s="16">
        <f t="shared" si="0"/>
        <v>0.167</v>
      </c>
      <c r="L17" s="29"/>
    </row>
    <row r="18" spans="1:12" ht="12.75">
      <c r="A18" s="40">
        <v>12</v>
      </c>
      <c r="B18" s="29" t="s">
        <v>2339</v>
      </c>
      <c r="C18" s="29" t="s">
        <v>357</v>
      </c>
      <c r="D18" s="29" t="s">
        <v>2308</v>
      </c>
      <c r="E18" s="41"/>
      <c r="F18" s="29"/>
      <c r="G18" s="59" t="s">
        <v>2302</v>
      </c>
      <c r="H18" s="44">
        <v>0.167</v>
      </c>
      <c r="I18" s="29"/>
      <c r="J18" s="16"/>
      <c r="K18" s="16">
        <f t="shared" si="0"/>
        <v>0.167</v>
      </c>
      <c r="L18" s="16"/>
    </row>
    <row r="19" spans="1:12" ht="12.75">
      <c r="A19" s="29">
        <v>13</v>
      </c>
      <c r="B19" s="29" t="s">
        <v>2305</v>
      </c>
      <c r="C19" s="29" t="s">
        <v>690</v>
      </c>
      <c r="D19" s="29" t="s">
        <v>2308</v>
      </c>
      <c r="E19" s="41"/>
      <c r="F19" s="29"/>
      <c r="G19" s="59" t="s">
        <v>2302</v>
      </c>
      <c r="H19" s="64">
        <f>0.167</f>
        <v>0.167</v>
      </c>
      <c r="I19" s="29"/>
      <c r="J19" s="16"/>
      <c r="K19" s="16">
        <f t="shared" si="0"/>
        <v>0.167</v>
      </c>
      <c r="L19" s="16"/>
    </row>
    <row r="20" spans="1:12" ht="12.75">
      <c r="A20" s="40">
        <v>14</v>
      </c>
      <c r="B20" s="40" t="s">
        <v>978</v>
      </c>
      <c r="C20" s="40" t="s">
        <v>451</v>
      </c>
      <c r="D20" s="40" t="s">
        <v>46</v>
      </c>
      <c r="E20" s="41"/>
      <c r="F20" s="29"/>
      <c r="G20" s="29"/>
      <c r="H20" s="44"/>
      <c r="I20" s="29" t="s">
        <v>52</v>
      </c>
      <c r="J20" s="29">
        <v>0.75</v>
      </c>
      <c r="K20" s="16">
        <f t="shared" si="0"/>
        <v>0.75</v>
      </c>
      <c r="L20" s="29"/>
    </row>
    <row r="21" spans="1:12" ht="12.75">
      <c r="A21" s="29">
        <v>15</v>
      </c>
      <c r="B21" s="40" t="s">
        <v>973</v>
      </c>
      <c r="C21" s="40" t="s">
        <v>974</v>
      </c>
      <c r="D21" s="40" t="s">
        <v>46</v>
      </c>
      <c r="E21" s="41"/>
      <c r="F21" s="29"/>
      <c r="G21" s="63"/>
      <c r="H21" s="64"/>
      <c r="I21" s="29" t="s">
        <v>51</v>
      </c>
      <c r="J21" s="29">
        <f>3/5</f>
        <v>0.6</v>
      </c>
      <c r="K21" s="16">
        <f t="shared" si="0"/>
        <v>0.6</v>
      </c>
      <c r="L21" s="29"/>
    </row>
    <row r="22" spans="1:12" ht="12.75">
      <c r="A22" s="40">
        <v>16</v>
      </c>
      <c r="B22" s="29" t="s">
        <v>2300</v>
      </c>
      <c r="C22" s="29" t="s">
        <v>530</v>
      </c>
      <c r="D22" s="29" t="s">
        <v>2308</v>
      </c>
      <c r="E22" s="41"/>
      <c r="F22" s="29"/>
      <c r="G22" s="59" t="s">
        <v>2302</v>
      </c>
      <c r="H22" s="44">
        <v>0.167</v>
      </c>
      <c r="I22" s="29"/>
      <c r="J22" s="16"/>
      <c r="K22" s="16">
        <f t="shared" si="0"/>
        <v>0.167</v>
      </c>
      <c r="L22" s="16"/>
    </row>
    <row r="23" spans="1:12" ht="12.75">
      <c r="A23" s="29">
        <v>17</v>
      </c>
      <c r="B23" s="40" t="s">
        <v>588</v>
      </c>
      <c r="C23" s="40" t="s">
        <v>486</v>
      </c>
      <c r="D23" s="40" t="s">
        <v>49</v>
      </c>
      <c r="E23" s="41"/>
      <c r="F23" s="29"/>
      <c r="G23" s="59"/>
      <c r="H23" s="64"/>
      <c r="I23" s="29" t="s">
        <v>55</v>
      </c>
      <c r="J23" s="29">
        <v>0.6</v>
      </c>
      <c r="K23" s="16">
        <f t="shared" si="0"/>
        <v>0.6</v>
      </c>
      <c r="L23" s="29"/>
    </row>
    <row r="24" spans="1:12" s="3" customFormat="1" ht="12.75">
      <c r="A24" s="40">
        <v>18</v>
      </c>
      <c r="B24" s="40" t="s">
        <v>989</v>
      </c>
      <c r="C24" s="40" t="s">
        <v>990</v>
      </c>
      <c r="D24" s="40" t="s">
        <v>49</v>
      </c>
      <c r="E24" s="41"/>
      <c r="F24" s="29"/>
      <c r="G24" s="59"/>
      <c r="H24" s="64"/>
      <c r="I24" s="29" t="s">
        <v>55</v>
      </c>
      <c r="J24" s="29">
        <v>0.6</v>
      </c>
      <c r="K24" s="16">
        <f t="shared" si="0"/>
        <v>0.6</v>
      </c>
      <c r="L24" s="29"/>
    </row>
    <row r="25" spans="1:12" s="3" customFormat="1" ht="12.75">
      <c r="A25" s="29">
        <v>19</v>
      </c>
      <c r="B25" s="29" t="s">
        <v>2083</v>
      </c>
      <c r="C25" s="29" t="s">
        <v>495</v>
      </c>
      <c r="D25" s="29" t="s">
        <v>49</v>
      </c>
      <c r="E25" s="41"/>
      <c r="F25" s="29"/>
      <c r="G25" s="59" t="s">
        <v>2302</v>
      </c>
      <c r="H25" s="44">
        <v>0.167</v>
      </c>
      <c r="I25" s="29"/>
      <c r="J25" s="29"/>
      <c r="K25" s="16">
        <f t="shared" si="0"/>
        <v>0.167</v>
      </c>
      <c r="L25" s="29"/>
    </row>
    <row r="26" spans="1:12" s="3" customFormat="1" ht="12.75">
      <c r="A26" s="40">
        <v>20</v>
      </c>
      <c r="B26" s="29" t="s">
        <v>1678</v>
      </c>
      <c r="C26" s="29" t="s">
        <v>495</v>
      </c>
      <c r="D26" s="29" t="s">
        <v>259</v>
      </c>
      <c r="E26" s="41"/>
      <c r="F26" s="29"/>
      <c r="G26" s="59" t="s">
        <v>2302</v>
      </c>
      <c r="H26" s="44">
        <v>0.167</v>
      </c>
      <c r="I26" s="29"/>
      <c r="J26" s="16"/>
      <c r="K26" s="16">
        <f t="shared" si="0"/>
        <v>0.167</v>
      </c>
      <c r="L26" s="16"/>
    </row>
    <row r="27" spans="1:12" s="3" customFormat="1" ht="12.75">
      <c r="A27" s="29">
        <v>21</v>
      </c>
      <c r="B27" s="29" t="s">
        <v>2316</v>
      </c>
      <c r="C27" s="29" t="s">
        <v>495</v>
      </c>
      <c r="D27" s="29" t="s">
        <v>2318</v>
      </c>
      <c r="E27" s="41"/>
      <c r="F27" s="29"/>
      <c r="G27" s="59" t="s">
        <v>2319</v>
      </c>
      <c r="H27" s="64">
        <f>0.5/4</f>
        <v>0.125</v>
      </c>
      <c r="I27" s="29"/>
      <c r="J27" s="16"/>
      <c r="K27" s="16">
        <f t="shared" si="0"/>
        <v>0.125</v>
      </c>
      <c r="L27" s="16"/>
    </row>
    <row r="28" spans="1:12" ht="12.75">
      <c r="A28" s="40">
        <v>22</v>
      </c>
      <c r="B28" s="29" t="s">
        <v>2346</v>
      </c>
      <c r="C28" s="29" t="s">
        <v>463</v>
      </c>
      <c r="D28" s="29" t="s">
        <v>49</v>
      </c>
      <c r="E28" s="41"/>
      <c r="F28" s="29"/>
      <c r="G28" s="59" t="s">
        <v>2345</v>
      </c>
      <c r="H28" s="44">
        <v>0.25</v>
      </c>
      <c r="I28" s="29" t="s">
        <v>56</v>
      </c>
      <c r="J28" s="16">
        <v>0.6</v>
      </c>
      <c r="K28" s="16">
        <f t="shared" si="0"/>
        <v>0.85</v>
      </c>
      <c r="L28" s="16"/>
    </row>
    <row r="29" spans="1:13" ht="12.75">
      <c r="A29" s="29">
        <v>23</v>
      </c>
      <c r="B29" s="61" t="s">
        <v>630</v>
      </c>
      <c r="C29" s="28" t="s">
        <v>629</v>
      </c>
      <c r="D29" s="61" t="s">
        <v>48</v>
      </c>
      <c r="E29" s="29"/>
      <c r="F29" s="29"/>
      <c r="G29" s="42" t="s">
        <v>1394</v>
      </c>
      <c r="H29" s="68">
        <v>0.5</v>
      </c>
      <c r="I29" s="4"/>
      <c r="J29" s="16"/>
      <c r="K29" s="16">
        <f t="shared" si="0"/>
        <v>0.5</v>
      </c>
      <c r="L29" s="42"/>
      <c r="M29" s="15"/>
    </row>
    <row r="30" spans="1:12" ht="12.75">
      <c r="A30" s="40">
        <v>24</v>
      </c>
      <c r="B30" s="29" t="s">
        <v>482</v>
      </c>
      <c r="C30" s="29" t="s">
        <v>568</v>
      </c>
      <c r="D30" s="29" t="s">
        <v>2308</v>
      </c>
      <c r="E30" s="41"/>
      <c r="F30" s="29"/>
      <c r="G30" s="59" t="s">
        <v>2302</v>
      </c>
      <c r="H30" s="44">
        <v>0.167</v>
      </c>
      <c r="I30" s="29"/>
      <c r="J30" s="16"/>
      <c r="K30" s="16">
        <f t="shared" si="0"/>
        <v>0.167</v>
      </c>
      <c r="L30" s="16"/>
    </row>
    <row r="31" spans="1:12" ht="12.75">
      <c r="A31" s="29">
        <v>25</v>
      </c>
      <c r="B31" s="29" t="s">
        <v>1689</v>
      </c>
      <c r="C31" s="29" t="s">
        <v>417</v>
      </c>
      <c r="D31" s="29" t="s">
        <v>259</v>
      </c>
      <c r="E31" s="41"/>
      <c r="F31" s="29"/>
      <c r="G31" s="59" t="s">
        <v>2302</v>
      </c>
      <c r="H31" s="64">
        <f>0.167</f>
        <v>0.167</v>
      </c>
      <c r="I31" s="29"/>
      <c r="J31" s="29"/>
      <c r="K31" s="16">
        <f t="shared" si="0"/>
        <v>0.167</v>
      </c>
      <c r="L31" s="29"/>
    </row>
    <row r="32" spans="1:12" ht="12.75">
      <c r="A32" s="40">
        <v>26</v>
      </c>
      <c r="B32" s="40" t="s">
        <v>993</v>
      </c>
      <c r="C32" s="40" t="s">
        <v>581</v>
      </c>
      <c r="D32" s="40" t="s">
        <v>49</v>
      </c>
      <c r="E32" s="41"/>
      <c r="F32" s="29"/>
      <c r="G32" s="59"/>
      <c r="H32" s="64"/>
      <c r="I32" s="29" t="s">
        <v>56</v>
      </c>
      <c r="J32" s="29">
        <v>0.6</v>
      </c>
      <c r="K32" s="16">
        <f t="shared" si="0"/>
        <v>0.6</v>
      </c>
      <c r="L32" s="29"/>
    </row>
    <row r="33" spans="1:12" ht="12.75">
      <c r="A33" s="29">
        <v>27</v>
      </c>
      <c r="B33" s="29" t="s">
        <v>2337</v>
      </c>
      <c r="C33" s="29" t="s">
        <v>581</v>
      </c>
      <c r="D33" s="29" t="s">
        <v>259</v>
      </c>
      <c r="E33" s="41"/>
      <c r="F33" s="29"/>
      <c r="G33" s="59" t="s">
        <v>2302</v>
      </c>
      <c r="H33" s="44">
        <v>0.167</v>
      </c>
      <c r="I33" s="29"/>
      <c r="J33" s="16"/>
      <c r="K33" s="16">
        <f t="shared" si="0"/>
        <v>0.167</v>
      </c>
      <c r="L33" s="16"/>
    </row>
    <row r="34" spans="1:12" ht="12.75">
      <c r="A34" s="40">
        <v>28</v>
      </c>
      <c r="B34" s="29" t="s">
        <v>2343</v>
      </c>
      <c r="C34" s="29" t="s">
        <v>423</v>
      </c>
      <c r="D34" s="29" t="s">
        <v>2344</v>
      </c>
      <c r="E34" s="41"/>
      <c r="F34" s="29"/>
      <c r="G34" s="59" t="s">
        <v>2345</v>
      </c>
      <c r="H34" s="64">
        <v>0.25</v>
      </c>
      <c r="I34" s="29"/>
      <c r="J34" s="16"/>
      <c r="K34" s="16">
        <f t="shared" si="0"/>
        <v>0.25</v>
      </c>
      <c r="L34" s="16"/>
    </row>
    <row r="35" spans="1:12" ht="12.75">
      <c r="A35" s="29">
        <v>29</v>
      </c>
      <c r="B35" s="29" t="s">
        <v>816</v>
      </c>
      <c r="C35" s="29" t="s">
        <v>423</v>
      </c>
      <c r="D35" s="29" t="s">
        <v>2318</v>
      </c>
      <c r="E35" s="41"/>
      <c r="F35" s="29"/>
      <c r="G35" s="59" t="s">
        <v>2319</v>
      </c>
      <c r="H35" s="64">
        <f>0.5/4</f>
        <v>0.125</v>
      </c>
      <c r="I35" s="29"/>
      <c r="J35" s="29"/>
      <c r="K35" s="16">
        <f t="shared" si="0"/>
        <v>0.125</v>
      </c>
      <c r="L35" s="29"/>
    </row>
    <row r="36" spans="1:12" ht="12.75">
      <c r="A36" s="40">
        <v>30</v>
      </c>
      <c r="B36" s="40" t="s">
        <v>986</v>
      </c>
      <c r="C36" s="40" t="s">
        <v>423</v>
      </c>
      <c r="D36" s="40" t="s">
        <v>48</v>
      </c>
      <c r="E36" s="41"/>
      <c r="F36" s="29"/>
      <c r="G36" s="29" t="s">
        <v>2329</v>
      </c>
      <c r="H36" s="44">
        <v>0.5</v>
      </c>
      <c r="I36" s="29" t="s">
        <v>53</v>
      </c>
      <c r="J36" s="29">
        <v>0.8</v>
      </c>
      <c r="K36" s="16">
        <f t="shared" si="0"/>
        <v>1.3</v>
      </c>
      <c r="L36" s="29"/>
    </row>
    <row r="37" spans="1:12" s="77" customFormat="1" ht="12.75">
      <c r="A37" s="29">
        <v>31</v>
      </c>
      <c r="B37" s="29" t="s">
        <v>939</v>
      </c>
      <c r="C37" s="29" t="s">
        <v>423</v>
      </c>
      <c r="D37" s="29" t="s">
        <v>2308</v>
      </c>
      <c r="E37" s="41"/>
      <c r="F37" s="29"/>
      <c r="G37" s="59" t="s">
        <v>2302</v>
      </c>
      <c r="H37" s="44">
        <v>0.167</v>
      </c>
      <c r="I37" s="29"/>
      <c r="J37" s="16"/>
      <c r="K37" s="16">
        <f t="shared" si="0"/>
        <v>0.167</v>
      </c>
      <c r="L37" s="16"/>
    </row>
    <row r="38" spans="1:12" s="3" customFormat="1" ht="12.75">
      <c r="A38" s="40">
        <v>32</v>
      </c>
      <c r="B38" s="40" t="s">
        <v>982</v>
      </c>
      <c r="C38" s="40" t="s">
        <v>423</v>
      </c>
      <c r="D38" s="40" t="s">
        <v>49</v>
      </c>
      <c r="E38" s="41"/>
      <c r="F38" s="29"/>
      <c r="G38" s="59"/>
      <c r="H38" s="64"/>
      <c r="I38" s="29" t="s">
        <v>53</v>
      </c>
      <c r="J38" s="29">
        <f>4/5</f>
        <v>0.8</v>
      </c>
      <c r="K38" s="16">
        <f t="shared" si="0"/>
        <v>0.8</v>
      </c>
      <c r="L38" s="29"/>
    </row>
    <row r="39" spans="1:12" s="11" customFormat="1" ht="12.75">
      <c r="A39" s="29">
        <v>33</v>
      </c>
      <c r="B39" s="40" t="s">
        <v>482</v>
      </c>
      <c r="C39" s="40" t="s">
        <v>441</v>
      </c>
      <c r="D39" s="40" t="s">
        <v>49</v>
      </c>
      <c r="E39" s="41"/>
      <c r="F39" s="29"/>
      <c r="G39" s="29"/>
      <c r="H39" s="44"/>
      <c r="I39" s="29" t="s">
        <v>56</v>
      </c>
      <c r="J39" s="29">
        <v>0.6</v>
      </c>
      <c r="K39" s="16">
        <f t="shared" si="0"/>
        <v>0.6</v>
      </c>
      <c r="L39" s="29"/>
    </row>
    <row r="40" spans="1:12" ht="12.75">
      <c r="A40" s="40">
        <v>34</v>
      </c>
      <c r="B40" s="29" t="s">
        <v>523</v>
      </c>
      <c r="C40" s="29" t="s">
        <v>333</v>
      </c>
      <c r="D40" s="29" t="s">
        <v>2318</v>
      </c>
      <c r="E40" s="41"/>
      <c r="F40" s="29"/>
      <c r="G40" s="59" t="s">
        <v>2319</v>
      </c>
      <c r="H40" s="64">
        <f>0.5/4</f>
        <v>0.125</v>
      </c>
      <c r="I40" s="29"/>
      <c r="J40" s="29"/>
      <c r="K40" s="16">
        <f t="shared" si="0"/>
        <v>0.125</v>
      </c>
      <c r="L40" s="29"/>
    </row>
    <row r="41" spans="1:12" ht="12.75">
      <c r="A41" s="29">
        <v>35</v>
      </c>
      <c r="B41" s="7" t="s">
        <v>334</v>
      </c>
      <c r="C41" s="7" t="s">
        <v>333</v>
      </c>
      <c r="D41" s="7" t="s">
        <v>48</v>
      </c>
      <c r="E41" s="30" t="s">
        <v>331</v>
      </c>
      <c r="F41" s="22">
        <v>1</v>
      </c>
      <c r="G41" s="59" t="s">
        <v>2302</v>
      </c>
      <c r="H41" s="99">
        <v>0.167</v>
      </c>
      <c r="I41" s="22"/>
      <c r="J41" s="22"/>
      <c r="K41" s="16">
        <f t="shared" si="0"/>
        <v>1.167</v>
      </c>
      <c r="L41" s="22"/>
    </row>
    <row r="42" spans="1:12" ht="12.75">
      <c r="A42" s="40">
        <v>36</v>
      </c>
      <c r="B42" s="29" t="s">
        <v>2312</v>
      </c>
      <c r="C42" s="29" t="s">
        <v>474</v>
      </c>
      <c r="D42" s="29" t="s">
        <v>259</v>
      </c>
      <c r="E42" s="41"/>
      <c r="F42" s="29"/>
      <c r="G42" s="59" t="s">
        <v>2302</v>
      </c>
      <c r="H42" s="64">
        <f>0.167</f>
        <v>0.167</v>
      </c>
      <c r="I42" s="29"/>
      <c r="J42" s="29"/>
      <c r="K42" s="16">
        <f t="shared" si="0"/>
        <v>0.167</v>
      </c>
      <c r="L42" s="29"/>
    </row>
    <row r="43" spans="1:12" ht="12.75">
      <c r="A43" s="29">
        <v>37</v>
      </c>
      <c r="B43" s="40" t="s">
        <v>440</v>
      </c>
      <c r="C43" s="40" t="s">
        <v>980</v>
      </c>
      <c r="D43" s="40" t="s">
        <v>48</v>
      </c>
      <c r="E43" s="41"/>
      <c r="F43" s="29"/>
      <c r="G43" s="59" t="s">
        <v>2302</v>
      </c>
      <c r="H43" s="44">
        <f>0.5/4</f>
        <v>0.125</v>
      </c>
      <c r="I43" s="29" t="s">
        <v>52</v>
      </c>
      <c r="J43" s="29">
        <v>0.75</v>
      </c>
      <c r="K43" s="16">
        <f t="shared" si="0"/>
        <v>0.875</v>
      </c>
      <c r="L43" s="29"/>
    </row>
    <row r="44" spans="1:12" ht="12.75">
      <c r="A44" s="40">
        <v>38</v>
      </c>
      <c r="B44" s="29" t="s">
        <v>448</v>
      </c>
      <c r="C44" s="29" t="s">
        <v>434</v>
      </c>
      <c r="D44" s="29" t="s">
        <v>259</v>
      </c>
      <c r="E44" s="41"/>
      <c r="F44" s="29"/>
      <c r="G44" s="59" t="s">
        <v>2302</v>
      </c>
      <c r="H44" s="64">
        <f>0.167</f>
        <v>0.167</v>
      </c>
      <c r="I44" s="29"/>
      <c r="J44" s="29"/>
      <c r="K44" s="16">
        <f t="shared" si="0"/>
        <v>0.167</v>
      </c>
      <c r="L44" s="29"/>
    </row>
    <row r="45" spans="1:12" ht="12.75">
      <c r="A45" s="29">
        <v>39</v>
      </c>
      <c r="B45" s="29" t="s">
        <v>2313</v>
      </c>
      <c r="C45" s="29" t="s">
        <v>557</v>
      </c>
      <c r="D45" s="29" t="s">
        <v>2308</v>
      </c>
      <c r="E45" s="41"/>
      <c r="F45" s="29"/>
      <c r="G45" s="59" t="s">
        <v>2302</v>
      </c>
      <c r="H45" s="64">
        <f>0.167</f>
        <v>0.167</v>
      </c>
      <c r="I45" s="29"/>
      <c r="J45" s="29"/>
      <c r="K45" s="16">
        <f t="shared" si="0"/>
        <v>0.167</v>
      </c>
      <c r="L45" s="29"/>
    </row>
    <row r="46" spans="1:12" ht="12.75">
      <c r="A46" s="40">
        <v>40</v>
      </c>
      <c r="B46" s="40" t="s">
        <v>448</v>
      </c>
      <c r="C46" s="40" t="s">
        <v>478</v>
      </c>
      <c r="D46" s="40" t="s">
        <v>49</v>
      </c>
      <c r="E46" s="41"/>
      <c r="F46" s="29"/>
      <c r="G46" s="59" t="s">
        <v>2345</v>
      </c>
      <c r="H46" s="44">
        <v>0.25</v>
      </c>
      <c r="I46" s="29" t="s">
        <v>56</v>
      </c>
      <c r="J46" s="29">
        <v>0.6</v>
      </c>
      <c r="K46" s="16">
        <f t="shared" si="0"/>
        <v>0.85</v>
      </c>
      <c r="L46" s="29"/>
    </row>
    <row r="47" spans="1:12" ht="12.75">
      <c r="A47" s="29">
        <v>41</v>
      </c>
      <c r="B47" s="29" t="s">
        <v>2311</v>
      </c>
      <c r="C47" s="29" t="s">
        <v>693</v>
      </c>
      <c r="D47" s="29" t="s">
        <v>259</v>
      </c>
      <c r="E47" s="41"/>
      <c r="F47" s="29"/>
      <c r="G47" s="59" t="s">
        <v>2302</v>
      </c>
      <c r="H47" s="64">
        <f>0.167</f>
        <v>0.167</v>
      </c>
      <c r="I47" s="29"/>
      <c r="J47" s="29"/>
      <c r="K47" s="16">
        <f t="shared" si="0"/>
        <v>0.167</v>
      </c>
      <c r="L47" s="29"/>
    </row>
    <row r="48" spans="1:12" ht="12.75">
      <c r="A48" s="40">
        <v>42</v>
      </c>
      <c r="B48" s="29" t="s">
        <v>2332</v>
      </c>
      <c r="C48" s="29" t="s">
        <v>337</v>
      </c>
      <c r="D48" s="29" t="s">
        <v>50</v>
      </c>
      <c r="E48" s="41"/>
      <c r="F48" s="29"/>
      <c r="G48" s="28" t="s">
        <v>2328</v>
      </c>
      <c r="H48" s="44">
        <v>0.5</v>
      </c>
      <c r="I48" s="29"/>
      <c r="J48" s="16"/>
      <c r="K48" s="16">
        <f t="shared" si="0"/>
        <v>0.5</v>
      </c>
      <c r="L48" s="16"/>
    </row>
    <row r="49" spans="1:12" ht="51">
      <c r="A49" s="29">
        <v>43</v>
      </c>
      <c r="B49" s="29" t="s">
        <v>2300</v>
      </c>
      <c r="C49" s="29" t="s">
        <v>500</v>
      </c>
      <c r="D49" s="29" t="s">
        <v>46</v>
      </c>
      <c r="E49" s="29"/>
      <c r="F49" s="29"/>
      <c r="G49" s="63" t="s">
        <v>2432</v>
      </c>
      <c r="H49" s="64">
        <f>1/7+0.5</f>
        <v>0.6428571428571428</v>
      </c>
      <c r="I49" s="29"/>
      <c r="J49" s="29"/>
      <c r="K49" s="16">
        <f t="shared" si="0"/>
        <v>0.6428571428571428</v>
      </c>
      <c r="L49" s="29"/>
    </row>
    <row r="50" spans="1:12" ht="12.75">
      <c r="A50" s="40">
        <v>44</v>
      </c>
      <c r="B50" s="40" t="s">
        <v>445</v>
      </c>
      <c r="C50" s="40" t="s">
        <v>500</v>
      </c>
      <c r="D50" s="40" t="s">
        <v>49</v>
      </c>
      <c r="E50" s="41"/>
      <c r="F50" s="29"/>
      <c r="G50" s="59"/>
      <c r="H50" s="64"/>
      <c r="I50" s="29" t="s">
        <v>53</v>
      </c>
      <c r="J50" s="29">
        <f>4/5</f>
        <v>0.8</v>
      </c>
      <c r="K50" s="16">
        <f t="shared" si="0"/>
        <v>0.8</v>
      </c>
      <c r="L50" s="29"/>
    </row>
    <row r="51" spans="1:12" ht="12.75">
      <c r="A51" s="29">
        <v>45</v>
      </c>
      <c r="B51" s="40" t="s">
        <v>991</v>
      </c>
      <c r="C51" s="40" t="s">
        <v>373</v>
      </c>
      <c r="D51" s="40" t="s">
        <v>49</v>
      </c>
      <c r="E51" s="41"/>
      <c r="F51" s="29"/>
      <c r="G51" s="59"/>
      <c r="H51" s="64"/>
      <c r="I51" s="29" t="s">
        <v>55</v>
      </c>
      <c r="J51" s="29">
        <v>0.6</v>
      </c>
      <c r="K51" s="16">
        <f t="shared" si="0"/>
        <v>0.6</v>
      </c>
      <c r="L51" s="29"/>
    </row>
    <row r="52" spans="1:12" ht="12.75">
      <c r="A52" s="40">
        <v>46</v>
      </c>
      <c r="B52" s="29" t="s">
        <v>2320</v>
      </c>
      <c r="C52" s="29" t="s">
        <v>373</v>
      </c>
      <c r="D52" s="29" t="s">
        <v>2308</v>
      </c>
      <c r="E52" s="41"/>
      <c r="F52" s="29"/>
      <c r="G52" s="59" t="s">
        <v>2302</v>
      </c>
      <c r="H52" s="44">
        <v>0.167</v>
      </c>
      <c r="I52" s="29"/>
      <c r="J52" s="29"/>
      <c r="K52" s="16">
        <f t="shared" si="0"/>
        <v>0.167</v>
      </c>
      <c r="L52" s="29"/>
    </row>
    <row r="53" spans="1:12" ht="12.75">
      <c r="A53" s="29">
        <v>47</v>
      </c>
      <c r="B53" s="40" t="s">
        <v>979</v>
      </c>
      <c r="C53" s="40" t="s">
        <v>535</v>
      </c>
      <c r="D53" s="40" t="s">
        <v>47</v>
      </c>
      <c r="E53" s="41"/>
      <c r="F53" s="29"/>
      <c r="G53" s="29"/>
      <c r="H53" s="44"/>
      <c r="I53" s="29" t="s">
        <v>52</v>
      </c>
      <c r="J53" s="29">
        <v>0.75</v>
      </c>
      <c r="K53" s="16">
        <f t="shared" si="0"/>
        <v>0.75</v>
      </c>
      <c r="L53" s="29"/>
    </row>
    <row r="54" spans="1:12" ht="12.75">
      <c r="A54" s="40">
        <v>48</v>
      </c>
      <c r="B54" s="29" t="s">
        <v>2338</v>
      </c>
      <c r="C54" s="29" t="s">
        <v>802</v>
      </c>
      <c r="D54" s="29" t="s">
        <v>259</v>
      </c>
      <c r="E54" s="41"/>
      <c r="F54" s="29"/>
      <c r="G54" s="59" t="s">
        <v>2302</v>
      </c>
      <c r="H54" s="44">
        <v>0.167</v>
      </c>
      <c r="I54" s="29"/>
      <c r="J54" s="16"/>
      <c r="K54" s="16">
        <f t="shared" si="0"/>
        <v>0.167</v>
      </c>
      <c r="L54" s="16"/>
    </row>
    <row r="55" spans="1:12" ht="12.75">
      <c r="A55" s="29">
        <v>49</v>
      </c>
      <c r="B55" s="29" t="s">
        <v>2323</v>
      </c>
      <c r="C55" s="29" t="s">
        <v>360</v>
      </c>
      <c r="D55" s="29" t="s">
        <v>49</v>
      </c>
      <c r="E55" s="41"/>
      <c r="F55" s="29"/>
      <c r="G55" s="59" t="s">
        <v>2302</v>
      </c>
      <c r="H55" s="44">
        <v>0.167</v>
      </c>
      <c r="I55" s="29"/>
      <c r="J55" s="29"/>
      <c r="K55" s="16">
        <f t="shared" si="0"/>
        <v>0.167</v>
      </c>
      <c r="L55" s="29"/>
    </row>
    <row r="56" spans="1:12" ht="12.75">
      <c r="A56" s="40">
        <v>50</v>
      </c>
      <c r="B56" s="40" t="s">
        <v>888</v>
      </c>
      <c r="C56" s="40" t="s">
        <v>339</v>
      </c>
      <c r="D56" s="40" t="s">
        <v>49</v>
      </c>
      <c r="E56" s="41"/>
      <c r="F56" s="29"/>
      <c r="G56" s="59"/>
      <c r="H56" s="64"/>
      <c r="I56" s="29" t="s">
        <v>53</v>
      </c>
      <c r="J56" s="29">
        <f>4/5</f>
        <v>0.8</v>
      </c>
      <c r="K56" s="16">
        <f t="shared" si="0"/>
        <v>0.8</v>
      </c>
      <c r="L56" s="29"/>
    </row>
    <row r="57" spans="1:13" ht="12.75">
      <c r="A57" s="29">
        <v>51</v>
      </c>
      <c r="B57" s="40" t="s">
        <v>975</v>
      </c>
      <c r="C57" s="40" t="s">
        <v>339</v>
      </c>
      <c r="D57" s="40" t="s">
        <v>48</v>
      </c>
      <c r="E57" s="41"/>
      <c r="F57" s="29"/>
      <c r="G57" s="29"/>
      <c r="H57" s="44"/>
      <c r="I57" s="29" t="s">
        <v>51</v>
      </c>
      <c r="J57" s="29">
        <f>3/5</f>
        <v>0.6</v>
      </c>
      <c r="K57" s="16">
        <f t="shared" si="0"/>
        <v>0.6</v>
      </c>
      <c r="L57" s="29"/>
      <c r="M57" s="36" t="s">
        <v>2420</v>
      </c>
    </row>
    <row r="58" spans="1:12" ht="12.75">
      <c r="A58" s="40">
        <v>52</v>
      </c>
      <c r="B58" s="29" t="s">
        <v>1444</v>
      </c>
      <c r="C58" s="29" t="s">
        <v>339</v>
      </c>
      <c r="D58" s="29" t="s">
        <v>259</v>
      </c>
      <c r="E58" s="29"/>
      <c r="F58" s="29"/>
      <c r="G58" s="59" t="s">
        <v>2302</v>
      </c>
      <c r="H58" s="64">
        <f>0.167</f>
        <v>0.167</v>
      </c>
      <c r="I58" s="29"/>
      <c r="J58" s="29"/>
      <c r="K58" s="16">
        <f t="shared" si="0"/>
        <v>0.167</v>
      </c>
      <c r="L58" s="29"/>
    </row>
    <row r="59" spans="1:12" ht="12.75">
      <c r="A59" s="29">
        <v>53</v>
      </c>
      <c r="B59" s="40" t="s">
        <v>988</v>
      </c>
      <c r="C59" s="40" t="s">
        <v>339</v>
      </c>
      <c r="D59" s="40" t="s">
        <v>50</v>
      </c>
      <c r="E59" s="41"/>
      <c r="F59" s="29"/>
      <c r="G59" s="59" t="s">
        <v>2301</v>
      </c>
      <c r="H59" s="44">
        <v>0.5</v>
      </c>
      <c r="I59" s="29" t="s">
        <v>55</v>
      </c>
      <c r="J59" s="29">
        <v>0.6</v>
      </c>
      <c r="K59" s="16">
        <f t="shared" si="0"/>
        <v>1.1</v>
      </c>
      <c r="L59" s="29"/>
    </row>
    <row r="60" spans="1:12" ht="12.75">
      <c r="A60" s="40">
        <v>54</v>
      </c>
      <c r="B60" s="29" t="s">
        <v>2324</v>
      </c>
      <c r="C60" s="29" t="s">
        <v>347</v>
      </c>
      <c r="D60" s="29" t="s">
        <v>2308</v>
      </c>
      <c r="E60" s="41"/>
      <c r="F60" s="29"/>
      <c r="G60" s="59" t="s">
        <v>2302</v>
      </c>
      <c r="H60" s="44">
        <v>0.167</v>
      </c>
      <c r="I60" s="29"/>
      <c r="J60" s="16"/>
      <c r="K60" s="16">
        <f t="shared" si="0"/>
        <v>0.167</v>
      </c>
      <c r="L60" s="16"/>
    </row>
    <row r="61" spans="1:12" ht="12.75">
      <c r="A61" s="29">
        <v>55</v>
      </c>
      <c r="B61" s="29" t="s">
        <v>2306</v>
      </c>
      <c r="C61" s="29" t="s">
        <v>349</v>
      </c>
      <c r="D61" s="29" t="s">
        <v>2308</v>
      </c>
      <c r="E61" s="42"/>
      <c r="F61" s="42"/>
      <c r="G61" s="59" t="s">
        <v>2302</v>
      </c>
      <c r="H61" s="64">
        <f>0.167</f>
        <v>0.167</v>
      </c>
      <c r="I61" s="29"/>
      <c r="J61" s="29"/>
      <c r="K61" s="16">
        <f t="shared" si="0"/>
        <v>0.167</v>
      </c>
      <c r="L61" s="42"/>
    </row>
    <row r="62" spans="1:12" ht="12.75">
      <c r="A62" s="40">
        <v>56</v>
      </c>
      <c r="B62" s="29" t="s">
        <v>2300</v>
      </c>
      <c r="C62" s="29" t="s">
        <v>2333</v>
      </c>
      <c r="D62" s="29" t="s">
        <v>46</v>
      </c>
      <c r="E62" s="41"/>
      <c r="F62" s="29"/>
      <c r="G62" s="28" t="s">
        <v>2328</v>
      </c>
      <c r="H62" s="44">
        <v>0.5</v>
      </c>
      <c r="I62" s="29"/>
      <c r="J62" s="16"/>
      <c r="K62" s="16">
        <f t="shared" si="0"/>
        <v>0.5</v>
      </c>
      <c r="L62" s="16"/>
    </row>
    <row r="63" spans="1:13" ht="12.75">
      <c r="A63" s="29">
        <v>57</v>
      </c>
      <c r="B63" s="40" t="s">
        <v>977</v>
      </c>
      <c r="C63" s="40" t="s">
        <v>502</v>
      </c>
      <c r="D63" s="40" t="s">
        <v>48</v>
      </c>
      <c r="E63" s="42"/>
      <c r="F63" s="42"/>
      <c r="G63" s="63"/>
      <c r="H63" s="64"/>
      <c r="I63" s="29" t="s">
        <v>51</v>
      </c>
      <c r="J63" s="29">
        <f>3/5</f>
        <v>0.6</v>
      </c>
      <c r="K63" s="16">
        <f t="shared" si="0"/>
        <v>0.6</v>
      </c>
      <c r="L63" s="42"/>
      <c r="M63" s="36" t="s">
        <v>2420</v>
      </c>
    </row>
    <row r="64" spans="1:12" ht="12.75">
      <c r="A64" s="40">
        <v>58</v>
      </c>
      <c r="B64" s="29" t="s">
        <v>2304</v>
      </c>
      <c r="C64" s="29" t="s">
        <v>502</v>
      </c>
      <c r="D64" s="29" t="s">
        <v>259</v>
      </c>
      <c r="E64" s="41"/>
      <c r="F64" s="29"/>
      <c r="G64" s="59" t="s">
        <v>2302</v>
      </c>
      <c r="H64" s="64">
        <f>0.167</f>
        <v>0.167</v>
      </c>
      <c r="I64" s="29"/>
      <c r="J64" s="29"/>
      <c r="K64" s="16">
        <f t="shared" si="0"/>
        <v>0.167</v>
      </c>
      <c r="L64" s="29"/>
    </row>
    <row r="65" spans="1:13" ht="12.75">
      <c r="A65" s="29">
        <v>59</v>
      </c>
      <c r="B65" s="40" t="s">
        <v>976</v>
      </c>
      <c r="C65" s="40" t="s">
        <v>502</v>
      </c>
      <c r="D65" s="40" t="s">
        <v>48</v>
      </c>
      <c r="E65" s="41"/>
      <c r="F65" s="29"/>
      <c r="G65" s="63"/>
      <c r="H65" s="64"/>
      <c r="I65" s="29" t="s">
        <v>51</v>
      </c>
      <c r="J65" s="29">
        <f>3/5</f>
        <v>0.6</v>
      </c>
      <c r="K65" s="16">
        <f t="shared" si="0"/>
        <v>0.6</v>
      </c>
      <c r="L65" s="16"/>
      <c r="M65" s="36" t="s">
        <v>2420</v>
      </c>
    </row>
    <row r="66" spans="1:12" ht="38.25">
      <c r="A66" s="40">
        <v>60</v>
      </c>
      <c r="B66" s="29" t="s">
        <v>2325</v>
      </c>
      <c r="C66" s="29" t="s">
        <v>422</v>
      </c>
      <c r="D66" s="29" t="s">
        <v>2308</v>
      </c>
      <c r="E66" s="41"/>
      <c r="F66" s="29"/>
      <c r="G66" s="63" t="s">
        <v>2468</v>
      </c>
      <c r="H66" s="44">
        <f>0.167+0.33</f>
        <v>0.497</v>
      </c>
      <c r="I66" s="29"/>
      <c r="J66" s="16"/>
      <c r="K66" s="16">
        <f t="shared" si="0"/>
        <v>0.497</v>
      </c>
      <c r="L66" s="16"/>
    </row>
    <row r="67" spans="1:12" ht="12.75">
      <c r="A67" s="29">
        <v>61</v>
      </c>
      <c r="B67" s="29" t="s">
        <v>885</v>
      </c>
      <c r="C67" s="29" t="s">
        <v>453</v>
      </c>
      <c r="D67" s="29" t="s">
        <v>2308</v>
      </c>
      <c r="E67" s="41"/>
      <c r="F67" s="29"/>
      <c r="G67" s="59" t="s">
        <v>2302</v>
      </c>
      <c r="H67" s="44">
        <v>0.167</v>
      </c>
      <c r="I67" s="29"/>
      <c r="J67" s="16"/>
      <c r="K67" s="16">
        <f t="shared" si="0"/>
        <v>0.167</v>
      </c>
      <c r="L67" s="16"/>
    </row>
    <row r="68" spans="1:12" ht="12.75">
      <c r="A68" s="29">
        <v>63</v>
      </c>
      <c r="B68" s="40" t="s">
        <v>440</v>
      </c>
      <c r="C68" s="40" t="s">
        <v>450</v>
      </c>
      <c r="D68" s="40" t="s">
        <v>46</v>
      </c>
      <c r="E68" s="41"/>
      <c r="F68" s="29"/>
      <c r="G68" s="59" t="s">
        <v>2319</v>
      </c>
      <c r="H68" s="64">
        <v>0.125</v>
      </c>
      <c r="I68" s="29" t="s">
        <v>54</v>
      </c>
      <c r="J68" s="29">
        <v>0.75</v>
      </c>
      <c r="K68" s="16">
        <f t="shared" si="0"/>
        <v>0.875</v>
      </c>
      <c r="L68" s="29"/>
    </row>
    <row r="69" spans="1:12" ht="12.75">
      <c r="A69" s="40">
        <v>64</v>
      </c>
      <c r="B69" s="40" t="s">
        <v>894</v>
      </c>
      <c r="C69" s="40" t="s">
        <v>338</v>
      </c>
      <c r="D69" s="40" t="s">
        <v>48</v>
      </c>
      <c r="E69" s="41"/>
      <c r="F69" s="29"/>
      <c r="G69" s="29"/>
      <c r="H69" s="44"/>
      <c r="I69" s="29" t="s">
        <v>53</v>
      </c>
      <c r="J69" s="29">
        <v>0.8</v>
      </c>
      <c r="K69" s="16">
        <f t="shared" si="0"/>
        <v>0.8</v>
      </c>
      <c r="L69" s="29"/>
    </row>
    <row r="70" spans="1:12" ht="12.75">
      <c r="A70" s="29">
        <v>65</v>
      </c>
      <c r="B70" s="29" t="s">
        <v>2303</v>
      </c>
      <c r="C70" s="29" t="s">
        <v>338</v>
      </c>
      <c r="D70" s="29" t="s">
        <v>259</v>
      </c>
      <c r="E70" s="41"/>
      <c r="F70" s="29"/>
      <c r="G70" s="59" t="s">
        <v>2302</v>
      </c>
      <c r="H70" s="64">
        <f>0.167</f>
        <v>0.167</v>
      </c>
      <c r="I70" s="29"/>
      <c r="J70" s="29"/>
      <c r="K70" s="16">
        <f t="shared" si="0"/>
        <v>0.167</v>
      </c>
      <c r="L70" s="29"/>
    </row>
    <row r="71" spans="1:12" ht="12.75">
      <c r="A71" s="40">
        <v>66</v>
      </c>
      <c r="B71" s="29" t="s">
        <v>2300</v>
      </c>
      <c r="C71" s="29" t="s">
        <v>465</v>
      </c>
      <c r="D71" s="29" t="s">
        <v>259</v>
      </c>
      <c r="E71" s="41"/>
      <c r="F71" s="29"/>
      <c r="G71" s="59" t="s">
        <v>2302</v>
      </c>
      <c r="H71" s="44">
        <f>0.5/3</f>
        <v>0.16666666666666666</v>
      </c>
      <c r="I71" s="29"/>
      <c r="J71" s="29"/>
      <c r="K71" s="16">
        <f aca="true" t="shared" si="1" ref="K71:K95">J71+H71+F71</f>
        <v>0.16666666666666666</v>
      </c>
      <c r="L71" s="29"/>
    </row>
    <row r="72" spans="1:12" ht="12.75">
      <c r="A72" s="29">
        <v>67</v>
      </c>
      <c r="B72" s="29" t="s">
        <v>457</v>
      </c>
      <c r="C72" s="29" t="s">
        <v>1287</v>
      </c>
      <c r="D72" s="29" t="s">
        <v>2308</v>
      </c>
      <c r="E72" s="41"/>
      <c r="F72" s="29"/>
      <c r="G72" s="59" t="s">
        <v>2302</v>
      </c>
      <c r="H72" s="44">
        <v>0.167</v>
      </c>
      <c r="I72" s="29"/>
      <c r="J72" s="16"/>
      <c r="K72" s="16">
        <f t="shared" si="1"/>
        <v>0.167</v>
      </c>
      <c r="L72" s="16"/>
    </row>
    <row r="73" spans="1:12" ht="12.75">
      <c r="A73" s="40">
        <v>68</v>
      </c>
      <c r="B73" s="29" t="s">
        <v>2321</v>
      </c>
      <c r="C73" s="29" t="s">
        <v>847</v>
      </c>
      <c r="D73" s="29" t="s">
        <v>2308</v>
      </c>
      <c r="E73" s="41"/>
      <c r="F73" s="29"/>
      <c r="G73" s="59" t="s">
        <v>2302</v>
      </c>
      <c r="H73" s="44">
        <v>0.167</v>
      </c>
      <c r="I73" s="29"/>
      <c r="J73" s="29"/>
      <c r="K73" s="16">
        <f t="shared" si="1"/>
        <v>0.167</v>
      </c>
      <c r="L73" s="29"/>
    </row>
    <row r="74" spans="1:12" ht="12.75">
      <c r="A74" s="29">
        <v>69</v>
      </c>
      <c r="B74" s="29" t="s">
        <v>2340</v>
      </c>
      <c r="C74" s="29" t="s">
        <v>470</v>
      </c>
      <c r="D74" s="29" t="s">
        <v>46</v>
      </c>
      <c r="E74" s="41"/>
      <c r="F74" s="29"/>
      <c r="G74" s="59" t="s">
        <v>2319</v>
      </c>
      <c r="H74" s="64">
        <f>0.5/4</f>
        <v>0.125</v>
      </c>
      <c r="I74" s="29"/>
      <c r="J74" s="16"/>
      <c r="K74" s="16">
        <f t="shared" si="1"/>
        <v>0.125</v>
      </c>
      <c r="L74" s="16"/>
    </row>
    <row r="75" spans="1:12" ht="12.75">
      <c r="A75" s="40">
        <v>70</v>
      </c>
      <c r="B75" s="29" t="s">
        <v>2314</v>
      </c>
      <c r="C75" s="29" t="s">
        <v>470</v>
      </c>
      <c r="D75" s="29" t="s">
        <v>2308</v>
      </c>
      <c r="E75" s="41"/>
      <c r="F75" s="29"/>
      <c r="G75" s="59" t="s">
        <v>2302</v>
      </c>
      <c r="H75" s="64">
        <f>0.167</f>
        <v>0.167</v>
      </c>
      <c r="I75" s="29"/>
      <c r="J75" s="29"/>
      <c r="K75" s="16">
        <f t="shared" si="1"/>
        <v>0.167</v>
      </c>
      <c r="L75" s="29"/>
    </row>
    <row r="76" spans="1:12" ht="12.75">
      <c r="A76" s="29">
        <v>71</v>
      </c>
      <c r="B76" s="40" t="s">
        <v>355</v>
      </c>
      <c r="C76" s="40" t="s">
        <v>470</v>
      </c>
      <c r="D76" s="40" t="s">
        <v>47</v>
      </c>
      <c r="E76" s="41"/>
      <c r="F76" s="29"/>
      <c r="G76" s="59"/>
      <c r="H76" s="64"/>
      <c r="I76" s="29" t="s">
        <v>54</v>
      </c>
      <c r="J76" s="29">
        <v>0.75</v>
      </c>
      <c r="K76" s="16">
        <f t="shared" si="1"/>
        <v>0.75</v>
      </c>
      <c r="L76" s="29"/>
    </row>
    <row r="77" spans="1:12" ht="12.75">
      <c r="A77" s="40">
        <v>72</v>
      </c>
      <c r="B77" s="29" t="s">
        <v>2341</v>
      </c>
      <c r="C77" s="29" t="s">
        <v>511</v>
      </c>
      <c r="D77" s="29" t="s">
        <v>46</v>
      </c>
      <c r="E77" s="41"/>
      <c r="F77" s="29"/>
      <c r="G77" s="59" t="s">
        <v>2319</v>
      </c>
      <c r="H77" s="64">
        <f>0.5/4</f>
        <v>0.125</v>
      </c>
      <c r="I77" s="29"/>
      <c r="J77" s="16"/>
      <c r="K77" s="16">
        <f t="shared" si="1"/>
        <v>0.125</v>
      </c>
      <c r="L77" s="16"/>
    </row>
    <row r="78" spans="1:12" ht="15">
      <c r="A78" s="29">
        <v>73</v>
      </c>
      <c r="B78" s="40" t="s">
        <v>996</v>
      </c>
      <c r="C78" s="87" t="s">
        <v>366</v>
      </c>
      <c r="D78" s="40" t="s">
        <v>49</v>
      </c>
      <c r="E78" s="41"/>
      <c r="F78" s="29"/>
      <c r="G78" s="59"/>
      <c r="H78" s="64"/>
      <c r="I78" s="29" t="s">
        <v>55</v>
      </c>
      <c r="J78" s="29">
        <v>0.6</v>
      </c>
      <c r="K78" s="16">
        <f t="shared" si="1"/>
        <v>0.6</v>
      </c>
      <c r="L78" s="29"/>
    </row>
    <row r="79" spans="1:12" ht="12.75">
      <c r="A79" s="40">
        <v>74</v>
      </c>
      <c r="B79" s="29" t="s">
        <v>2315</v>
      </c>
      <c r="C79" s="29" t="s">
        <v>543</v>
      </c>
      <c r="D79" s="29" t="s">
        <v>2308</v>
      </c>
      <c r="E79" s="41"/>
      <c r="F79" s="29"/>
      <c r="G79" s="59" t="s">
        <v>2302</v>
      </c>
      <c r="H79" s="64">
        <f>0.167</f>
        <v>0.167</v>
      </c>
      <c r="I79" s="29"/>
      <c r="J79" s="29"/>
      <c r="K79" s="16">
        <f t="shared" si="1"/>
        <v>0.167</v>
      </c>
      <c r="L79" s="29"/>
    </row>
    <row r="80" spans="1:12" ht="12.75">
      <c r="A80" s="29">
        <v>75</v>
      </c>
      <c r="B80" s="40" t="s">
        <v>983</v>
      </c>
      <c r="C80" s="40" t="s">
        <v>585</v>
      </c>
      <c r="D80" s="40" t="s">
        <v>47</v>
      </c>
      <c r="E80" s="41"/>
      <c r="F80" s="29"/>
      <c r="G80" s="59"/>
      <c r="H80" s="64"/>
      <c r="I80" s="29" t="s">
        <v>54</v>
      </c>
      <c r="J80" s="29">
        <v>0.75</v>
      </c>
      <c r="K80" s="16">
        <f t="shared" si="1"/>
        <v>0.75</v>
      </c>
      <c r="L80" s="29"/>
    </row>
    <row r="81" spans="1:12" ht="12.75">
      <c r="A81" s="40">
        <v>76</v>
      </c>
      <c r="B81" s="29" t="s">
        <v>445</v>
      </c>
      <c r="C81" s="29" t="s">
        <v>420</v>
      </c>
      <c r="D81" s="29" t="s">
        <v>259</v>
      </c>
      <c r="E81" s="41"/>
      <c r="F81" s="29"/>
      <c r="G81" s="59" t="s">
        <v>2302</v>
      </c>
      <c r="H81" s="44">
        <f>0.5/3</f>
        <v>0.16666666666666666</v>
      </c>
      <c r="I81" s="29"/>
      <c r="J81" s="29"/>
      <c r="K81" s="16">
        <f t="shared" si="1"/>
        <v>0.16666666666666666</v>
      </c>
      <c r="L81" s="29"/>
    </row>
    <row r="82" spans="1:12" ht="12.75">
      <c r="A82" s="29">
        <v>77</v>
      </c>
      <c r="B82" s="29" t="s">
        <v>2342</v>
      </c>
      <c r="C82" s="29" t="s">
        <v>420</v>
      </c>
      <c r="D82" s="29" t="s">
        <v>46</v>
      </c>
      <c r="E82" s="41"/>
      <c r="F82" s="29"/>
      <c r="G82" s="59" t="s">
        <v>2319</v>
      </c>
      <c r="H82" s="64">
        <f>0.5/4</f>
        <v>0.125</v>
      </c>
      <c r="I82" s="29"/>
      <c r="J82" s="16"/>
      <c r="K82" s="16">
        <f t="shared" si="1"/>
        <v>0.125</v>
      </c>
      <c r="L82" s="16"/>
    </row>
    <row r="83" spans="1:12" ht="12.75">
      <c r="A83" s="40">
        <v>78</v>
      </c>
      <c r="B83" s="40" t="s">
        <v>984</v>
      </c>
      <c r="C83" s="40" t="s">
        <v>985</v>
      </c>
      <c r="D83" s="40" t="s">
        <v>47</v>
      </c>
      <c r="E83" s="41"/>
      <c r="F83" s="29"/>
      <c r="G83" s="59"/>
      <c r="H83" s="64"/>
      <c r="I83" s="29" t="s">
        <v>54</v>
      </c>
      <c r="J83" s="29">
        <v>0.75</v>
      </c>
      <c r="K83" s="16">
        <f t="shared" si="1"/>
        <v>0.75</v>
      </c>
      <c r="L83" s="29"/>
    </row>
    <row r="84" spans="1:12" ht="12.75">
      <c r="A84" s="29">
        <v>79</v>
      </c>
      <c r="B84" s="40" t="s">
        <v>488</v>
      </c>
      <c r="C84" s="40" t="s">
        <v>602</v>
      </c>
      <c r="D84" s="40" t="s">
        <v>48</v>
      </c>
      <c r="E84" s="41"/>
      <c r="F84" s="29"/>
      <c r="G84" s="42" t="s">
        <v>2419</v>
      </c>
      <c r="H84" s="64">
        <v>0.5</v>
      </c>
      <c r="I84" s="29" t="s">
        <v>51</v>
      </c>
      <c r="J84" s="29">
        <f>3/5</f>
        <v>0.6</v>
      </c>
      <c r="K84" s="16">
        <f t="shared" si="1"/>
        <v>1.1</v>
      </c>
      <c r="L84" s="29"/>
    </row>
    <row r="85" spans="1:12" ht="12.75">
      <c r="A85" s="29">
        <v>81</v>
      </c>
      <c r="B85" s="29" t="s">
        <v>2307</v>
      </c>
      <c r="C85" s="29" t="s">
        <v>505</v>
      </c>
      <c r="D85" s="29" t="s">
        <v>2308</v>
      </c>
      <c r="E85" s="41"/>
      <c r="F85" s="29"/>
      <c r="G85" s="59" t="s">
        <v>2302</v>
      </c>
      <c r="H85" s="64">
        <f>0.167</f>
        <v>0.167</v>
      </c>
      <c r="I85" s="29"/>
      <c r="J85" s="16"/>
      <c r="K85" s="16">
        <f t="shared" si="1"/>
        <v>0.167</v>
      </c>
      <c r="L85" s="16"/>
    </row>
    <row r="86" spans="1:12" ht="12.75">
      <c r="A86" s="40">
        <v>82</v>
      </c>
      <c r="B86" s="29" t="s">
        <v>598</v>
      </c>
      <c r="C86" s="29" t="s">
        <v>687</v>
      </c>
      <c r="D86" s="29" t="s">
        <v>2308</v>
      </c>
      <c r="E86" s="41"/>
      <c r="F86" s="29"/>
      <c r="G86" s="59" t="s">
        <v>2302</v>
      </c>
      <c r="H86" s="44">
        <v>0.167</v>
      </c>
      <c r="I86" s="29"/>
      <c r="J86" s="16"/>
      <c r="K86" s="16">
        <f t="shared" si="1"/>
        <v>0.167</v>
      </c>
      <c r="L86" s="16"/>
    </row>
    <row r="87" spans="1:12" ht="12.75">
      <c r="A87" s="29">
        <v>83</v>
      </c>
      <c r="B87" s="40" t="s">
        <v>595</v>
      </c>
      <c r="C87" s="40" t="s">
        <v>350</v>
      </c>
      <c r="D87" s="40" t="s">
        <v>49</v>
      </c>
      <c r="E87" s="41"/>
      <c r="F87" s="29"/>
      <c r="G87" s="59"/>
      <c r="H87" s="64"/>
      <c r="I87" s="29" t="s">
        <v>53</v>
      </c>
      <c r="J87" s="29">
        <f>4/5</f>
        <v>0.8</v>
      </c>
      <c r="K87" s="16">
        <f t="shared" si="1"/>
        <v>0.8</v>
      </c>
      <c r="L87" s="29"/>
    </row>
    <row r="88" spans="1:12" ht="12.75">
      <c r="A88" s="40">
        <v>84</v>
      </c>
      <c r="B88" s="40" t="s">
        <v>885</v>
      </c>
      <c r="C88" s="40" t="s">
        <v>904</v>
      </c>
      <c r="D88" s="40" t="s">
        <v>48</v>
      </c>
      <c r="E88" s="41"/>
      <c r="F88" s="29"/>
      <c r="G88" s="59" t="s">
        <v>2302</v>
      </c>
      <c r="H88" s="64">
        <v>0.167</v>
      </c>
      <c r="I88" s="29" t="s">
        <v>52</v>
      </c>
      <c r="J88" s="29">
        <v>0.75</v>
      </c>
      <c r="K88" s="16">
        <f t="shared" si="1"/>
        <v>0.917</v>
      </c>
      <c r="L88" s="29"/>
    </row>
    <row r="89" spans="1:12" ht="25.5">
      <c r="A89" s="29">
        <v>85</v>
      </c>
      <c r="B89" s="40" t="s">
        <v>994</v>
      </c>
      <c r="C89" s="40" t="s">
        <v>442</v>
      </c>
      <c r="D89" s="40" t="s">
        <v>259</v>
      </c>
      <c r="E89" s="41"/>
      <c r="F89" s="29"/>
      <c r="G89" s="29"/>
      <c r="H89" s="29"/>
      <c r="I89" s="40" t="s">
        <v>262</v>
      </c>
      <c r="J89" s="29">
        <v>2</v>
      </c>
      <c r="K89" s="16">
        <f t="shared" si="1"/>
        <v>2</v>
      </c>
      <c r="L89" s="28"/>
    </row>
    <row r="90" spans="1:12" ht="12.75">
      <c r="A90" s="40">
        <v>86</v>
      </c>
      <c r="B90" s="29" t="s">
        <v>2317</v>
      </c>
      <c r="C90" s="29" t="s">
        <v>335</v>
      </c>
      <c r="D90" s="29" t="s">
        <v>2318</v>
      </c>
      <c r="E90" s="41"/>
      <c r="F90" s="29"/>
      <c r="G90" s="59" t="s">
        <v>2319</v>
      </c>
      <c r="H90" s="64">
        <f>0.5/4</f>
        <v>0.125</v>
      </c>
      <c r="I90" s="29"/>
      <c r="J90" s="29"/>
      <c r="K90" s="16">
        <f t="shared" si="1"/>
        <v>0.125</v>
      </c>
      <c r="L90" s="29"/>
    </row>
    <row r="91" spans="1:12" ht="12.75">
      <c r="A91" s="29">
        <v>87</v>
      </c>
      <c r="B91" s="29" t="s">
        <v>2299</v>
      </c>
      <c r="C91" s="29" t="s">
        <v>2015</v>
      </c>
      <c r="D91" s="29" t="s">
        <v>50</v>
      </c>
      <c r="E91" s="41"/>
      <c r="F91" s="29"/>
      <c r="G91" s="59" t="s">
        <v>2301</v>
      </c>
      <c r="H91" s="64">
        <v>0.5</v>
      </c>
      <c r="I91" s="29"/>
      <c r="J91" s="29"/>
      <c r="K91" s="16">
        <f t="shared" si="1"/>
        <v>0.5</v>
      </c>
      <c r="L91" s="29"/>
    </row>
    <row r="92" spans="1:12" ht="12.75">
      <c r="A92" s="40">
        <v>88</v>
      </c>
      <c r="B92" s="40" t="s">
        <v>992</v>
      </c>
      <c r="C92" s="40" t="s">
        <v>893</v>
      </c>
      <c r="D92" s="40" t="s">
        <v>50</v>
      </c>
      <c r="E92" s="41"/>
      <c r="F92" s="29"/>
      <c r="G92" s="59"/>
      <c r="H92" s="64"/>
      <c r="I92" s="29" t="s">
        <v>56</v>
      </c>
      <c r="J92" s="29">
        <v>0.6</v>
      </c>
      <c r="K92" s="16">
        <f t="shared" si="1"/>
        <v>0.6</v>
      </c>
      <c r="L92" s="29"/>
    </row>
    <row r="93" spans="1:12" ht="12.75">
      <c r="A93" s="29">
        <v>89</v>
      </c>
      <c r="B93" s="29" t="s">
        <v>2330</v>
      </c>
      <c r="C93" s="29" t="s">
        <v>444</v>
      </c>
      <c r="D93" s="29" t="s">
        <v>2331</v>
      </c>
      <c r="E93" s="41"/>
      <c r="F93" s="29"/>
      <c r="G93" s="28" t="s">
        <v>2328</v>
      </c>
      <c r="H93" s="44">
        <v>0.5</v>
      </c>
      <c r="I93" s="29"/>
      <c r="J93" s="16"/>
      <c r="K93" s="16">
        <f t="shared" si="1"/>
        <v>0.5</v>
      </c>
      <c r="L93" s="16"/>
    </row>
    <row r="94" spans="1:12" ht="12.75">
      <c r="A94" s="40">
        <v>90</v>
      </c>
      <c r="B94" s="40" t="s">
        <v>987</v>
      </c>
      <c r="C94" s="40" t="s">
        <v>462</v>
      </c>
      <c r="D94" s="40" t="s">
        <v>48</v>
      </c>
      <c r="E94" s="41"/>
      <c r="F94" s="29"/>
      <c r="G94" s="59"/>
      <c r="H94" s="64"/>
      <c r="I94" s="29" t="s">
        <v>53</v>
      </c>
      <c r="J94" s="29">
        <v>0.8</v>
      </c>
      <c r="K94" s="16">
        <f t="shared" si="1"/>
        <v>0.8</v>
      </c>
      <c r="L94" s="29"/>
    </row>
    <row r="95" spans="1:12" ht="12.75">
      <c r="A95" s="29">
        <v>91</v>
      </c>
      <c r="B95" s="29" t="s">
        <v>440</v>
      </c>
      <c r="C95" s="29" t="s">
        <v>462</v>
      </c>
      <c r="D95" s="29" t="s">
        <v>259</v>
      </c>
      <c r="E95" s="41"/>
      <c r="F95" s="29"/>
      <c r="G95" s="59" t="s">
        <v>2302</v>
      </c>
      <c r="H95" s="44">
        <f>0.5/3</f>
        <v>0.16666666666666666</v>
      </c>
      <c r="I95" s="29"/>
      <c r="J95" s="29"/>
      <c r="K95" s="16">
        <f t="shared" si="1"/>
        <v>0.16666666666666666</v>
      </c>
      <c r="L95" s="29"/>
    </row>
  </sheetData>
  <sheetProtection/>
  <mergeCells count="3">
    <mergeCell ref="A2:L2"/>
    <mergeCell ref="A1:L1"/>
    <mergeCell ref="A3:L3"/>
  </mergeCells>
  <printOptions/>
  <pageMargins left="0.25" right="0.2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R301"/>
  <sheetViews>
    <sheetView zoomScale="96" zoomScaleNormal="96" zoomScalePageLayoutView="0" workbookViewId="0" topLeftCell="A253">
      <selection activeCell="G258" sqref="G258"/>
    </sheetView>
  </sheetViews>
  <sheetFormatPr defaultColWidth="9.140625" defaultRowHeight="12.75"/>
  <cols>
    <col min="1" max="1" width="7.28125" style="47" customWidth="1"/>
    <col min="2" max="2" width="20.28125" style="46" customWidth="1"/>
    <col min="3" max="3" width="14.28125" style="46" customWidth="1"/>
    <col min="4" max="4" width="14.7109375" style="46" customWidth="1"/>
    <col min="5" max="5" width="10.8515625" style="67" customWidth="1"/>
    <col min="6" max="6" width="5.8515625" style="55" customWidth="1"/>
    <col min="7" max="7" width="27.421875" style="46" customWidth="1"/>
    <col min="8" max="8" width="7.28125" style="55" customWidth="1"/>
    <col min="9" max="9" width="22.00390625" style="46" customWidth="1"/>
    <col min="10" max="10" width="7.7109375" style="54" customWidth="1"/>
    <col min="11" max="11" width="8.28125" style="55" customWidth="1"/>
    <col min="12" max="12" width="12.7109375" style="54" customWidth="1"/>
    <col min="13" max="13" width="9.28125" style="50" customWidth="1"/>
    <col min="14" max="14" width="11.00390625" style="50" customWidth="1"/>
    <col min="15" max="17" width="9.140625" style="47" customWidth="1"/>
    <col min="18" max="18" width="16.7109375" style="47" customWidth="1"/>
    <col min="19" max="16384" width="9.140625" style="47" customWidth="1"/>
  </cols>
  <sheetData>
    <row r="2" spans="2:12" ht="19.5" customHeight="1">
      <c r="B2" s="369"/>
      <c r="C2" s="369"/>
      <c r="D2" s="369"/>
      <c r="E2" s="369"/>
      <c r="F2" s="369"/>
      <c r="G2" s="369"/>
      <c r="H2" s="369"/>
      <c r="I2" s="369"/>
      <c r="J2" s="369"/>
      <c r="K2" s="369"/>
      <c r="L2" s="369"/>
    </row>
    <row r="3" spans="2:12" ht="19.5" customHeight="1">
      <c r="B3" s="370" t="s">
        <v>25</v>
      </c>
      <c r="C3" s="370"/>
      <c r="D3" s="370"/>
      <c r="E3" s="370"/>
      <c r="F3" s="370"/>
      <c r="G3" s="370"/>
      <c r="H3" s="370"/>
      <c r="I3" s="370"/>
      <c r="J3" s="370"/>
      <c r="K3" s="370"/>
      <c r="L3" s="370"/>
    </row>
    <row r="4" spans="2:14" s="71" customFormat="1" ht="19.5" customHeight="1">
      <c r="B4" s="370" t="s">
        <v>1326</v>
      </c>
      <c r="C4" s="370"/>
      <c r="D4" s="370"/>
      <c r="E4" s="370"/>
      <c r="F4" s="370"/>
      <c r="G4" s="370"/>
      <c r="H4" s="370"/>
      <c r="I4" s="370"/>
      <c r="J4" s="370"/>
      <c r="K4" s="370"/>
      <c r="L4" s="370"/>
      <c r="M4" s="70"/>
      <c r="N4" s="70"/>
    </row>
    <row r="5" spans="1:11" s="65" customFormat="1" ht="42" customHeight="1">
      <c r="A5" s="366" t="s">
        <v>2478</v>
      </c>
      <c r="B5" s="366"/>
      <c r="C5" s="366"/>
      <c r="D5" s="367"/>
      <c r="E5" s="367"/>
      <c r="F5" s="367"/>
      <c r="G5" s="367"/>
      <c r="H5" s="367"/>
      <c r="I5" s="367"/>
      <c r="J5" s="367"/>
      <c r="K5" s="367"/>
    </row>
    <row r="6" spans="2:11" s="51" customFormat="1" ht="12.75">
      <c r="B6" s="46"/>
      <c r="C6" s="46"/>
      <c r="D6" s="52"/>
      <c r="E6" s="66"/>
      <c r="F6" s="53"/>
      <c r="G6" s="50"/>
      <c r="H6" s="53"/>
      <c r="I6" s="50"/>
      <c r="J6" s="50"/>
      <c r="K6" s="53"/>
    </row>
    <row r="7" spans="1:14" ht="25.5">
      <c r="A7" s="93" t="s">
        <v>1127</v>
      </c>
      <c r="B7" s="101" t="s">
        <v>1</v>
      </c>
      <c r="C7" s="101" t="s">
        <v>19</v>
      </c>
      <c r="D7" s="101" t="s">
        <v>299</v>
      </c>
      <c r="E7" s="102" t="s">
        <v>3</v>
      </c>
      <c r="F7" s="102" t="s">
        <v>4</v>
      </c>
      <c r="G7" s="101" t="s">
        <v>5</v>
      </c>
      <c r="H7" s="103" t="s">
        <v>6</v>
      </c>
      <c r="I7" s="101" t="s">
        <v>16</v>
      </c>
      <c r="J7" s="91" t="s">
        <v>4</v>
      </c>
      <c r="K7" s="103" t="s">
        <v>7</v>
      </c>
      <c r="L7" s="92" t="s">
        <v>8</v>
      </c>
      <c r="M7" s="54"/>
      <c r="N7" s="54"/>
    </row>
    <row r="8" spans="1:14" s="51" customFormat="1" ht="12.75">
      <c r="A8" s="109">
        <v>1</v>
      </c>
      <c r="B8" s="40" t="s">
        <v>1053</v>
      </c>
      <c r="C8" s="40" t="s">
        <v>432</v>
      </c>
      <c r="D8" s="4" t="s">
        <v>92</v>
      </c>
      <c r="E8" s="105"/>
      <c r="F8" s="105"/>
      <c r="G8" s="106"/>
      <c r="H8" s="108"/>
      <c r="I8" s="106" t="s">
        <v>136</v>
      </c>
      <c r="J8" s="107">
        <v>1</v>
      </c>
      <c r="K8" s="108">
        <f>J8+H8+F8</f>
        <v>1</v>
      </c>
      <c r="L8" s="106"/>
      <c r="M8" s="50"/>
      <c r="N8" s="50"/>
    </row>
    <row r="9" spans="1:15" s="51" customFormat="1" ht="12.75">
      <c r="A9" s="109">
        <v>2</v>
      </c>
      <c r="B9" s="40" t="s">
        <v>792</v>
      </c>
      <c r="C9" s="40" t="s">
        <v>432</v>
      </c>
      <c r="D9" s="26" t="s">
        <v>1323</v>
      </c>
      <c r="E9" s="22"/>
      <c r="F9" s="109"/>
      <c r="G9" s="22" t="s">
        <v>382</v>
      </c>
      <c r="H9" s="137">
        <f>0.5/7</f>
        <v>0.07142857142857142</v>
      </c>
      <c r="I9" s="109"/>
      <c r="J9" s="108"/>
      <c r="K9" s="108">
        <f aca="true" t="shared" si="0" ref="K9:K71">J9+H9+F9</f>
        <v>0.07142857142857142</v>
      </c>
      <c r="L9" s="107"/>
      <c r="M9" s="50"/>
      <c r="N9" s="50"/>
      <c r="O9" s="51" t="s">
        <v>2276</v>
      </c>
    </row>
    <row r="10" spans="1:14" ht="12.75">
      <c r="A10" s="109">
        <v>3</v>
      </c>
      <c r="B10" s="40" t="s">
        <v>919</v>
      </c>
      <c r="C10" s="40" t="s">
        <v>425</v>
      </c>
      <c r="D10" s="26" t="s">
        <v>82</v>
      </c>
      <c r="E10" s="22"/>
      <c r="F10" s="109"/>
      <c r="G10" s="22" t="s">
        <v>382</v>
      </c>
      <c r="H10" s="137">
        <f>0.5/7</f>
        <v>0.07142857142857142</v>
      </c>
      <c r="I10" s="45"/>
      <c r="J10" s="107"/>
      <c r="K10" s="108">
        <f t="shared" si="0"/>
        <v>0.07142857142857142</v>
      </c>
      <c r="L10" s="107"/>
      <c r="M10" s="54"/>
      <c r="N10" s="54"/>
    </row>
    <row r="11" spans="1:14" ht="12.75">
      <c r="A11" s="109">
        <v>4</v>
      </c>
      <c r="B11" s="40" t="s">
        <v>1088</v>
      </c>
      <c r="C11" s="40" t="s">
        <v>425</v>
      </c>
      <c r="D11" s="4" t="s">
        <v>273</v>
      </c>
      <c r="E11" s="108"/>
      <c r="F11" s="107"/>
      <c r="G11" s="106"/>
      <c r="H11" s="108"/>
      <c r="I11" s="22" t="s">
        <v>303</v>
      </c>
      <c r="J11" s="108">
        <v>0.6</v>
      </c>
      <c r="K11" s="108">
        <f t="shared" si="0"/>
        <v>0.6</v>
      </c>
      <c r="L11" s="107"/>
      <c r="M11" s="54"/>
      <c r="N11" s="54"/>
    </row>
    <row r="12" spans="1:14" ht="12.75">
      <c r="A12" s="109">
        <v>5</v>
      </c>
      <c r="B12" s="40" t="s">
        <v>716</v>
      </c>
      <c r="C12" s="40" t="s">
        <v>425</v>
      </c>
      <c r="D12" s="28" t="s">
        <v>2261</v>
      </c>
      <c r="E12" s="105"/>
      <c r="F12" s="108"/>
      <c r="G12" s="106" t="s">
        <v>308</v>
      </c>
      <c r="H12" s="108">
        <v>0.5</v>
      </c>
      <c r="I12" s="106"/>
      <c r="J12" s="107"/>
      <c r="K12" s="108">
        <f t="shared" si="0"/>
        <v>0.5</v>
      </c>
      <c r="L12" s="107"/>
      <c r="M12" s="54"/>
      <c r="N12" s="54"/>
    </row>
    <row r="13" spans="1:14" ht="12.75">
      <c r="A13" s="109">
        <v>6</v>
      </c>
      <c r="B13" s="40" t="s">
        <v>999</v>
      </c>
      <c r="C13" s="40" t="s">
        <v>425</v>
      </c>
      <c r="D13" s="28" t="s">
        <v>98</v>
      </c>
      <c r="E13" s="105"/>
      <c r="F13" s="105"/>
      <c r="G13" s="94"/>
      <c r="H13" s="108"/>
      <c r="I13" s="106" t="s">
        <v>38</v>
      </c>
      <c r="J13" s="107">
        <v>3</v>
      </c>
      <c r="K13" s="108">
        <f t="shared" si="0"/>
        <v>3</v>
      </c>
      <c r="L13" s="106"/>
      <c r="M13" s="54"/>
      <c r="N13" s="54"/>
    </row>
    <row r="14" spans="1:14" ht="12.75">
      <c r="A14" s="109">
        <v>7</v>
      </c>
      <c r="B14" s="40" t="s">
        <v>1125</v>
      </c>
      <c r="C14" s="40" t="s">
        <v>425</v>
      </c>
      <c r="D14" s="26" t="s">
        <v>2262</v>
      </c>
      <c r="E14" s="5"/>
      <c r="F14" s="109"/>
      <c r="G14" s="22" t="s">
        <v>380</v>
      </c>
      <c r="H14" s="108">
        <f>0.5/3</f>
        <v>0.16666666666666666</v>
      </c>
      <c r="I14" s="45"/>
      <c r="J14" s="107"/>
      <c r="K14" s="108">
        <f t="shared" si="0"/>
        <v>0.16666666666666666</v>
      </c>
      <c r="L14" s="107"/>
      <c r="M14" s="54"/>
      <c r="N14" s="54"/>
    </row>
    <row r="15" spans="1:14" ht="25.5">
      <c r="A15" s="109">
        <v>8</v>
      </c>
      <c r="B15" s="40" t="s">
        <v>648</v>
      </c>
      <c r="C15" s="40" t="s">
        <v>425</v>
      </c>
      <c r="D15" s="28" t="s">
        <v>2261</v>
      </c>
      <c r="E15" s="108"/>
      <c r="F15" s="107"/>
      <c r="G15" s="94" t="s">
        <v>1393</v>
      </c>
      <c r="H15" s="108">
        <v>0.75</v>
      </c>
      <c r="I15" s="109"/>
      <c r="J15" s="108"/>
      <c r="K15" s="108">
        <f t="shared" si="0"/>
        <v>0.75</v>
      </c>
      <c r="L15" s="107"/>
      <c r="M15" s="54"/>
      <c r="N15" s="54"/>
    </row>
    <row r="16" spans="1:14" ht="12.75">
      <c r="A16" s="109">
        <v>9</v>
      </c>
      <c r="B16" s="40" t="s">
        <v>1013</v>
      </c>
      <c r="C16" s="40" t="s">
        <v>425</v>
      </c>
      <c r="D16" s="4" t="s">
        <v>79</v>
      </c>
      <c r="E16" s="105"/>
      <c r="F16" s="105"/>
      <c r="G16" s="94"/>
      <c r="H16" s="108"/>
      <c r="I16" s="106" t="s">
        <v>137</v>
      </c>
      <c r="J16" s="107">
        <v>0.75</v>
      </c>
      <c r="K16" s="108">
        <f t="shared" si="0"/>
        <v>0.75</v>
      </c>
      <c r="L16" s="106"/>
      <c r="M16" s="54"/>
      <c r="N16" s="54"/>
    </row>
    <row r="17" spans="1:14" ht="12.75">
      <c r="A17" s="109">
        <v>10</v>
      </c>
      <c r="B17" s="40" t="s">
        <v>1124</v>
      </c>
      <c r="C17" s="40" t="s">
        <v>425</v>
      </c>
      <c r="D17" s="26" t="s">
        <v>2262</v>
      </c>
      <c r="E17" s="5"/>
      <c r="F17" s="109"/>
      <c r="G17" s="22" t="s">
        <v>380</v>
      </c>
      <c r="H17" s="108">
        <f>0.5/3</f>
        <v>0.16666666666666666</v>
      </c>
      <c r="I17" s="106"/>
      <c r="J17" s="107"/>
      <c r="K17" s="108">
        <f t="shared" si="0"/>
        <v>0.16666666666666666</v>
      </c>
      <c r="L17" s="107"/>
      <c r="M17" s="54"/>
      <c r="N17" s="54"/>
    </row>
    <row r="18" spans="1:14" ht="12.75">
      <c r="A18" s="109">
        <v>11</v>
      </c>
      <c r="B18" s="40" t="s">
        <v>667</v>
      </c>
      <c r="C18" s="40" t="s">
        <v>425</v>
      </c>
      <c r="D18" s="28" t="s">
        <v>2261</v>
      </c>
      <c r="E18" s="105" t="s">
        <v>2391</v>
      </c>
      <c r="F18" s="108">
        <v>0.25</v>
      </c>
      <c r="G18" s="106" t="s">
        <v>308</v>
      </c>
      <c r="H18" s="108">
        <v>0.5</v>
      </c>
      <c r="I18" s="106"/>
      <c r="J18" s="107"/>
      <c r="K18" s="108">
        <f t="shared" si="0"/>
        <v>0.75</v>
      </c>
      <c r="L18" s="107"/>
      <c r="M18" s="54"/>
      <c r="N18" s="54"/>
    </row>
    <row r="19" spans="1:12" ht="12.75">
      <c r="A19" s="109">
        <v>12</v>
      </c>
      <c r="B19" s="40" t="s">
        <v>1113</v>
      </c>
      <c r="C19" s="40" t="s">
        <v>425</v>
      </c>
      <c r="D19" s="26" t="s">
        <v>86</v>
      </c>
      <c r="E19" s="5"/>
      <c r="F19" s="109"/>
      <c r="G19" s="22" t="s">
        <v>381</v>
      </c>
      <c r="H19" s="108">
        <v>0.5</v>
      </c>
      <c r="I19" s="106"/>
      <c r="J19" s="107"/>
      <c r="K19" s="108">
        <f t="shared" si="0"/>
        <v>0.5</v>
      </c>
      <c r="L19" s="107"/>
    </row>
    <row r="20" spans="1:12" s="89" customFormat="1" ht="12.75">
      <c r="A20" s="109">
        <v>13</v>
      </c>
      <c r="B20" s="40" t="s">
        <v>461</v>
      </c>
      <c r="C20" s="40" t="s">
        <v>425</v>
      </c>
      <c r="D20" s="4" t="s">
        <v>96</v>
      </c>
      <c r="E20" s="105"/>
      <c r="F20" s="105"/>
      <c r="G20" s="94"/>
      <c r="H20" s="108"/>
      <c r="I20" s="45" t="s">
        <v>139</v>
      </c>
      <c r="J20" s="107">
        <v>0.75</v>
      </c>
      <c r="K20" s="108">
        <f t="shared" si="0"/>
        <v>0.75</v>
      </c>
      <c r="L20" s="106"/>
    </row>
    <row r="21" spans="1:14" s="51" customFormat="1" ht="12.75">
      <c r="A21" s="109">
        <v>14</v>
      </c>
      <c r="B21" s="40" t="s">
        <v>483</v>
      </c>
      <c r="C21" s="40" t="s">
        <v>425</v>
      </c>
      <c r="D21" s="26" t="s">
        <v>2262</v>
      </c>
      <c r="E21" s="22" t="s">
        <v>2373</v>
      </c>
      <c r="F21" s="109">
        <v>1</v>
      </c>
      <c r="G21" s="22" t="s">
        <v>380</v>
      </c>
      <c r="H21" s="108">
        <f>0.5/3</f>
        <v>0.16666666666666666</v>
      </c>
      <c r="I21" s="106"/>
      <c r="J21" s="107"/>
      <c r="K21" s="108">
        <f t="shared" si="0"/>
        <v>1.1666666666666667</v>
      </c>
      <c r="L21" s="107"/>
      <c r="M21" s="50"/>
      <c r="N21" s="50"/>
    </row>
    <row r="22" spans="1:14" ht="12.75">
      <c r="A22" s="109">
        <v>15</v>
      </c>
      <c r="B22" s="40" t="s">
        <v>428</v>
      </c>
      <c r="C22" s="40" t="s">
        <v>425</v>
      </c>
      <c r="D22" s="26" t="s">
        <v>83</v>
      </c>
      <c r="E22" s="22" t="s">
        <v>2369</v>
      </c>
      <c r="F22" s="109">
        <v>1</v>
      </c>
      <c r="G22" s="22" t="s">
        <v>383</v>
      </c>
      <c r="H22" s="108">
        <v>0.5</v>
      </c>
      <c r="I22" s="45"/>
      <c r="J22" s="107"/>
      <c r="K22" s="108">
        <f t="shared" si="0"/>
        <v>1.5</v>
      </c>
      <c r="L22" s="107"/>
      <c r="M22" s="54"/>
      <c r="N22" s="54"/>
    </row>
    <row r="23" spans="1:12" ht="12.75">
      <c r="A23" s="109">
        <v>16</v>
      </c>
      <c r="B23" s="40" t="s">
        <v>1076</v>
      </c>
      <c r="C23" s="40" t="s">
        <v>425</v>
      </c>
      <c r="D23" s="26" t="s">
        <v>271</v>
      </c>
      <c r="E23" s="22"/>
      <c r="F23" s="109"/>
      <c r="G23" s="22" t="s">
        <v>382</v>
      </c>
      <c r="H23" s="137">
        <f>0.5/7</f>
        <v>0.07142857142857142</v>
      </c>
      <c r="I23" s="22" t="s">
        <v>302</v>
      </c>
      <c r="J23" s="107">
        <v>1.5</v>
      </c>
      <c r="K23" s="108">
        <f t="shared" si="0"/>
        <v>1.5714285714285714</v>
      </c>
      <c r="L23" s="107"/>
    </row>
    <row r="24" spans="1:14" ht="12.75">
      <c r="A24" s="109">
        <v>17</v>
      </c>
      <c r="B24" s="40" t="s">
        <v>355</v>
      </c>
      <c r="C24" s="40" t="s">
        <v>425</v>
      </c>
      <c r="D24" s="4" t="s">
        <v>117</v>
      </c>
      <c r="E24" s="105"/>
      <c r="F24" s="105"/>
      <c r="G24" s="94"/>
      <c r="H24" s="108"/>
      <c r="I24" s="106" t="s">
        <v>137</v>
      </c>
      <c r="J24" s="107">
        <v>0.75</v>
      </c>
      <c r="K24" s="108">
        <f t="shared" si="0"/>
        <v>0.75</v>
      </c>
      <c r="L24" s="106"/>
      <c r="M24" s="54"/>
      <c r="N24" s="54"/>
    </row>
    <row r="25" spans="1:14" s="51" customFormat="1" ht="12.75">
      <c r="A25" s="109">
        <v>18</v>
      </c>
      <c r="B25" s="33" t="s">
        <v>355</v>
      </c>
      <c r="C25" s="33" t="s">
        <v>425</v>
      </c>
      <c r="D25" s="35" t="s">
        <v>86</v>
      </c>
      <c r="E25" s="95"/>
      <c r="F25" s="95"/>
      <c r="G25" s="92" t="s">
        <v>308</v>
      </c>
      <c r="H25" s="97">
        <v>0.5</v>
      </c>
      <c r="I25" s="92" t="s">
        <v>120</v>
      </c>
      <c r="J25" s="96">
        <v>4</v>
      </c>
      <c r="K25" s="108">
        <f t="shared" si="0"/>
        <v>4.5</v>
      </c>
      <c r="L25" s="92"/>
      <c r="M25" s="50"/>
      <c r="N25" s="50"/>
    </row>
    <row r="26" spans="1:14" ht="12.75">
      <c r="A26" s="109">
        <v>19</v>
      </c>
      <c r="B26" s="40" t="s">
        <v>606</v>
      </c>
      <c r="C26" s="40" t="s">
        <v>425</v>
      </c>
      <c r="D26" s="4" t="s">
        <v>79</v>
      </c>
      <c r="E26" s="114"/>
      <c r="F26" s="109"/>
      <c r="G26" s="109"/>
      <c r="H26" s="108"/>
      <c r="I26" s="106" t="s">
        <v>77</v>
      </c>
      <c r="J26" s="107">
        <v>1</v>
      </c>
      <c r="K26" s="108">
        <f t="shared" si="0"/>
        <v>1</v>
      </c>
      <c r="L26" s="109"/>
      <c r="M26" s="54"/>
      <c r="N26" s="54"/>
    </row>
    <row r="27" spans="1:14" s="51" customFormat="1" ht="12.75">
      <c r="A27" s="109">
        <v>20</v>
      </c>
      <c r="B27" s="40" t="s">
        <v>1012</v>
      </c>
      <c r="C27" s="40" t="s">
        <v>425</v>
      </c>
      <c r="D27" s="4" t="s">
        <v>79</v>
      </c>
      <c r="E27" s="120"/>
      <c r="F27" s="105"/>
      <c r="G27" s="94"/>
      <c r="H27" s="108"/>
      <c r="I27" s="106" t="s">
        <v>137</v>
      </c>
      <c r="J27" s="107">
        <v>0.75</v>
      </c>
      <c r="K27" s="108">
        <f t="shared" si="0"/>
        <v>0.75</v>
      </c>
      <c r="L27" s="106"/>
      <c r="M27" s="54"/>
      <c r="N27" s="54"/>
    </row>
    <row r="28" spans="1:14" ht="12.75">
      <c r="A28" s="109">
        <v>21</v>
      </c>
      <c r="B28" s="40" t="s">
        <v>1096</v>
      </c>
      <c r="C28" s="40" t="s">
        <v>425</v>
      </c>
      <c r="D28" s="4" t="s">
        <v>105</v>
      </c>
      <c r="E28" s="97"/>
      <c r="F28" s="96"/>
      <c r="G28" s="92"/>
      <c r="H28" s="97"/>
      <c r="I28" s="22" t="s">
        <v>307</v>
      </c>
      <c r="J28" s="108">
        <v>1.33</v>
      </c>
      <c r="K28" s="108">
        <f t="shared" si="0"/>
        <v>1.33</v>
      </c>
      <c r="L28" s="96"/>
      <c r="M28" s="54"/>
      <c r="N28" s="54"/>
    </row>
    <row r="29" spans="1:14" ht="12.75">
      <c r="A29" s="109">
        <v>22</v>
      </c>
      <c r="B29" s="40" t="s">
        <v>1060</v>
      </c>
      <c r="C29" s="40" t="s">
        <v>425</v>
      </c>
      <c r="D29" s="4" t="s">
        <v>96</v>
      </c>
      <c r="E29" s="105"/>
      <c r="F29" s="105"/>
      <c r="G29" s="94"/>
      <c r="H29" s="108"/>
      <c r="I29" s="45" t="s">
        <v>139</v>
      </c>
      <c r="J29" s="107">
        <v>0.75</v>
      </c>
      <c r="K29" s="108">
        <f t="shared" si="0"/>
        <v>0.75</v>
      </c>
      <c r="L29" s="106"/>
      <c r="M29" s="54"/>
      <c r="N29" s="54"/>
    </row>
    <row r="30" spans="1:14" ht="12.75">
      <c r="A30" s="109">
        <v>23</v>
      </c>
      <c r="B30" s="40" t="s">
        <v>897</v>
      </c>
      <c r="C30" s="40" t="s">
        <v>425</v>
      </c>
      <c r="D30" s="4" t="s">
        <v>273</v>
      </c>
      <c r="E30" s="108"/>
      <c r="F30" s="107"/>
      <c r="G30" s="94"/>
      <c r="H30" s="108"/>
      <c r="I30" s="22" t="s">
        <v>303</v>
      </c>
      <c r="J30" s="108">
        <v>0.6</v>
      </c>
      <c r="K30" s="108">
        <f t="shared" si="0"/>
        <v>0.6</v>
      </c>
      <c r="L30" s="107"/>
      <c r="M30" s="54"/>
      <c r="N30" s="54"/>
    </row>
    <row r="31" spans="1:14" ht="12.75">
      <c r="A31" s="109">
        <v>24</v>
      </c>
      <c r="B31" s="40" t="s">
        <v>1057</v>
      </c>
      <c r="C31" s="40" t="s">
        <v>425</v>
      </c>
      <c r="D31" s="26" t="s">
        <v>93</v>
      </c>
      <c r="E31" s="22"/>
      <c r="F31" s="109"/>
      <c r="G31" s="22" t="s">
        <v>380</v>
      </c>
      <c r="H31" s="108">
        <f>0.5/3</f>
        <v>0.16666666666666666</v>
      </c>
      <c r="I31" s="106" t="s">
        <v>137</v>
      </c>
      <c r="J31" s="107">
        <v>0.75</v>
      </c>
      <c r="K31" s="108">
        <f t="shared" si="0"/>
        <v>0.9166666666666666</v>
      </c>
      <c r="L31" s="107"/>
      <c r="M31" s="54"/>
      <c r="N31" s="54"/>
    </row>
    <row r="32" spans="1:12" ht="12.75">
      <c r="A32" s="109">
        <v>25</v>
      </c>
      <c r="B32" s="40" t="s">
        <v>1089</v>
      </c>
      <c r="C32" s="40" t="s">
        <v>425</v>
      </c>
      <c r="D32" s="4" t="s">
        <v>273</v>
      </c>
      <c r="E32" s="105"/>
      <c r="F32" s="108"/>
      <c r="G32" s="112"/>
      <c r="H32" s="137"/>
      <c r="I32" s="22" t="s">
        <v>303</v>
      </c>
      <c r="J32" s="108">
        <v>0.6</v>
      </c>
      <c r="K32" s="108">
        <f t="shared" si="0"/>
        <v>0.6</v>
      </c>
      <c r="L32" s="107"/>
    </row>
    <row r="33" spans="1:12" ht="12.75">
      <c r="A33" s="109">
        <v>26</v>
      </c>
      <c r="B33" s="40" t="s">
        <v>1111</v>
      </c>
      <c r="C33" s="40" t="s">
        <v>425</v>
      </c>
      <c r="D33" s="26" t="s">
        <v>100</v>
      </c>
      <c r="E33" s="22"/>
      <c r="F33" s="109"/>
      <c r="G33" s="22" t="s">
        <v>380</v>
      </c>
      <c r="H33" s="108">
        <f>0.5/3</f>
        <v>0.16666666666666666</v>
      </c>
      <c r="I33" s="45"/>
      <c r="J33" s="107"/>
      <c r="K33" s="108">
        <f t="shared" si="0"/>
        <v>0.16666666666666666</v>
      </c>
      <c r="L33" s="107"/>
    </row>
    <row r="34" spans="1:12" ht="12.75">
      <c r="A34" s="109">
        <v>27</v>
      </c>
      <c r="B34" s="40" t="s">
        <v>1079</v>
      </c>
      <c r="C34" s="40" t="s">
        <v>425</v>
      </c>
      <c r="D34" s="4" t="s">
        <v>112</v>
      </c>
      <c r="E34" s="108"/>
      <c r="F34" s="107"/>
      <c r="G34" s="94"/>
      <c r="H34" s="108"/>
      <c r="I34" s="22" t="s">
        <v>296</v>
      </c>
      <c r="J34" s="108">
        <v>0.6</v>
      </c>
      <c r="K34" s="108">
        <f t="shared" si="0"/>
        <v>0.6</v>
      </c>
      <c r="L34" s="107"/>
    </row>
    <row r="35" spans="1:12" ht="25.5">
      <c r="A35" s="109">
        <v>28</v>
      </c>
      <c r="B35" s="40" t="s">
        <v>883</v>
      </c>
      <c r="C35" s="40" t="s">
        <v>425</v>
      </c>
      <c r="D35" s="128" t="s">
        <v>311</v>
      </c>
      <c r="E35" s="105"/>
      <c r="F35" s="108"/>
      <c r="G35" s="94" t="s">
        <v>2364</v>
      </c>
      <c r="H35" s="108">
        <v>1</v>
      </c>
      <c r="I35" s="93" t="s">
        <v>120</v>
      </c>
      <c r="J35" s="97">
        <v>4</v>
      </c>
      <c r="K35" s="108">
        <f t="shared" si="0"/>
        <v>5</v>
      </c>
      <c r="L35" s="107"/>
    </row>
    <row r="36" spans="1:14" s="51" customFormat="1" ht="30" customHeight="1">
      <c r="A36" s="109">
        <v>29</v>
      </c>
      <c r="B36" s="40" t="s">
        <v>540</v>
      </c>
      <c r="C36" s="40" t="s">
        <v>340</v>
      </c>
      <c r="D36" s="26" t="s">
        <v>82</v>
      </c>
      <c r="E36" s="5" t="s">
        <v>2367</v>
      </c>
      <c r="F36" s="109">
        <f>1/3</f>
        <v>0.3333333333333333</v>
      </c>
      <c r="G36" s="7" t="s">
        <v>2368</v>
      </c>
      <c r="H36" s="137">
        <v>1.071</v>
      </c>
      <c r="I36" s="106" t="s">
        <v>122</v>
      </c>
      <c r="J36" s="107">
        <v>1.33</v>
      </c>
      <c r="K36" s="108">
        <f t="shared" si="0"/>
        <v>2.7343333333333333</v>
      </c>
      <c r="L36" s="107"/>
      <c r="M36" s="50"/>
      <c r="N36" s="50"/>
    </row>
    <row r="37" spans="1:14" s="62" customFormat="1" ht="25.5">
      <c r="A37" s="109">
        <v>30</v>
      </c>
      <c r="B37" s="40" t="s">
        <v>603</v>
      </c>
      <c r="C37" s="40" t="s">
        <v>340</v>
      </c>
      <c r="D37" s="28" t="s">
        <v>90</v>
      </c>
      <c r="E37" s="105" t="s">
        <v>2388</v>
      </c>
      <c r="F37" s="108">
        <v>1</v>
      </c>
      <c r="G37" s="94" t="s">
        <v>2363</v>
      </c>
      <c r="H37" s="108">
        <f>0.5+0.25+0.167*2</f>
        <v>1.084</v>
      </c>
      <c r="I37" s="109" t="s">
        <v>128</v>
      </c>
      <c r="J37" s="108">
        <v>1</v>
      </c>
      <c r="K37" s="108">
        <f t="shared" si="0"/>
        <v>3.084</v>
      </c>
      <c r="L37" s="107"/>
      <c r="M37" s="69"/>
      <c r="N37" s="69"/>
    </row>
    <row r="38" spans="1:18" s="51" customFormat="1" ht="20.25" customHeight="1">
      <c r="A38" s="109">
        <v>31</v>
      </c>
      <c r="B38" s="40" t="s">
        <v>1064</v>
      </c>
      <c r="C38" s="40" t="s">
        <v>340</v>
      </c>
      <c r="D38" s="4" t="s">
        <v>91</v>
      </c>
      <c r="E38" s="126"/>
      <c r="F38" s="122"/>
      <c r="G38" s="110"/>
      <c r="H38" s="119"/>
      <c r="I38" s="122" t="s">
        <v>54</v>
      </c>
      <c r="J38" s="119">
        <v>0.75</v>
      </c>
      <c r="K38" s="108">
        <f t="shared" si="0"/>
        <v>0.75</v>
      </c>
      <c r="L38" s="122"/>
      <c r="M38" s="369"/>
      <c r="N38" s="369"/>
      <c r="O38" s="369"/>
      <c r="P38" s="369"/>
      <c r="Q38" s="369"/>
      <c r="R38" s="369"/>
    </row>
    <row r="39" spans="1:12" ht="38.25">
      <c r="A39" s="109">
        <v>32</v>
      </c>
      <c r="B39" s="40" t="s">
        <v>622</v>
      </c>
      <c r="C39" s="40" t="s">
        <v>656</v>
      </c>
      <c r="D39" s="26" t="s">
        <v>95</v>
      </c>
      <c r="E39" s="22"/>
      <c r="F39" s="109"/>
      <c r="G39" s="7" t="s">
        <v>2377</v>
      </c>
      <c r="H39" s="108">
        <v>0.75</v>
      </c>
      <c r="I39" s="106"/>
      <c r="J39" s="107"/>
      <c r="K39" s="108">
        <f t="shared" si="0"/>
        <v>0.75</v>
      </c>
      <c r="L39" s="107"/>
    </row>
    <row r="40" spans="1:12" ht="12.75">
      <c r="A40" s="109">
        <v>33</v>
      </c>
      <c r="B40" s="40" t="s">
        <v>592</v>
      </c>
      <c r="C40" s="40" t="s">
        <v>886</v>
      </c>
      <c r="D40" s="4" t="s">
        <v>116</v>
      </c>
      <c r="E40" s="105"/>
      <c r="F40" s="105"/>
      <c r="G40" s="94"/>
      <c r="H40" s="108"/>
      <c r="I40" s="106" t="s">
        <v>137</v>
      </c>
      <c r="J40" s="107">
        <v>0.75</v>
      </c>
      <c r="K40" s="108">
        <f t="shared" si="0"/>
        <v>0.75</v>
      </c>
      <c r="L40" s="106"/>
    </row>
    <row r="41" spans="1:12" ht="12.75">
      <c r="A41" s="109">
        <v>34</v>
      </c>
      <c r="B41" s="40" t="s">
        <v>743</v>
      </c>
      <c r="C41" s="40" t="s">
        <v>375</v>
      </c>
      <c r="D41" s="26" t="s">
        <v>92</v>
      </c>
      <c r="E41" s="22"/>
      <c r="F41" s="109"/>
      <c r="G41" s="22" t="s">
        <v>383</v>
      </c>
      <c r="H41" s="108">
        <v>0.5</v>
      </c>
      <c r="I41" s="106" t="s">
        <v>121</v>
      </c>
      <c r="J41" s="107">
        <v>2</v>
      </c>
      <c r="K41" s="108">
        <f t="shared" si="0"/>
        <v>2.5</v>
      </c>
      <c r="L41" s="107"/>
    </row>
    <row r="42" spans="1:14" ht="25.5">
      <c r="A42" s="109">
        <v>35</v>
      </c>
      <c r="B42" s="40" t="s">
        <v>755</v>
      </c>
      <c r="C42" s="40" t="s">
        <v>375</v>
      </c>
      <c r="D42" s="26" t="s">
        <v>82</v>
      </c>
      <c r="E42" s="132" t="s">
        <v>2362</v>
      </c>
      <c r="F42" s="22">
        <v>1</v>
      </c>
      <c r="G42" s="22" t="s">
        <v>382</v>
      </c>
      <c r="H42" s="137">
        <f>0.5/7</f>
        <v>0.07142857142857142</v>
      </c>
      <c r="I42" s="106" t="s">
        <v>70</v>
      </c>
      <c r="J42" s="107">
        <v>0.6</v>
      </c>
      <c r="K42" s="108">
        <f t="shared" si="0"/>
        <v>1.6714285714285713</v>
      </c>
      <c r="L42" s="107"/>
      <c r="M42" s="47"/>
      <c r="N42" s="47"/>
    </row>
    <row r="43" spans="1:14" ht="12.75">
      <c r="A43" s="109">
        <v>36</v>
      </c>
      <c r="B43" s="40" t="s">
        <v>355</v>
      </c>
      <c r="C43" s="40" t="s">
        <v>1005</v>
      </c>
      <c r="D43" s="4" t="s">
        <v>111</v>
      </c>
      <c r="E43" s="111"/>
      <c r="F43" s="108"/>
      <c r="G43" s="94"/>
      <c r="H43" s="108"/>
      <c r="I43" s="94" t="s">
        <v>126</v>
      </c>
      <c r="J43" s="107">
        <v>0.75</v>
      </c>
      <c r="K43" s="108">
        <f t="shared" si="0"/>
        <v>0.75</v>
      </c>
      <c r="L43" s="107"/>
      <c r="M43" s="47"/>
      <c r="N43" s="47"/>
    </row>
    <row r="44" spans="1:14" ht="12.75">
      <c r="A44" s="109">
        <v>37</v>
      </c>
      <c r="B44" s="40" t="s">
        <v>1047</v>
      </c>
      <c r="C44" s="40" t="s">
        <v>471</v>
      </c>
      <c r="D44" s="4" t="s">
        <v>89</v>
      </c>
      <c r="E44" s="105"/>
      <c r="F44" s="105"/>
      <c r="G44" s="94"/>
      <c r="H44" s="108"/>
      <c r="I44" s="106" t="s">
        <v>137</v>
      </c>
      <c r="J44" s="107">
        <v>0.75</v>
      </c>
      <c r="K44" s="108">
        <f t="shared" si="0"/>
        <v>0.75</v>
      </c>
      <c r="L44" s="106"/>
      <c r="M44" s="47"/>
      <c r="N44" s="47"/>
    </row>
    <row r="45" spans="1:12" s="51" customFormat="1" ht="14.25" customHeight="1">
      <c r="A45" s="109">
        <v>38</v>
      </c>
      <c r="B45" s="40" t="s">
        <v>525</v>
      </c>
      <c r="C45" s="40" t="s">
        <v>471</v>
      </c>
      <c r="D45" s="17" t="s">
        <v>69</v>
      </c>
      <c r="E45" s="95"/>
      <c r="F45" s="95"/>
      <c r="G45" s="101"/>
      <c r="H45" s="97"/>
      <c r="I45" s="92" t="s">
        <v>37</v>
      </c>
      <c r="J45" s="96">
        <v>1</v>
      </c>
      <c r="K45" s="108">
        <f t="shared" si="0"/>
        <v>1</v>
      </c>
      <c r="L45" s="92"/>
    </row>
    <row r="46" spans="1:12" s="51" customFormat="1" ht="12.75">
      <c r="A46" s="109">
        <v>39</v>
      </c>
      <c r="B46" s="40" t="s">
        <v>1095</v>
      </c>
      <c r="C46" s="40" t="s">
        <v>357</v>
      </c>
      <c r="D46" s="4" t="s">
        <v>93</v>
      </c>
      <c r="E46" s="97"/>
      <c r="F46" s="96"/>
      <c r="G46" s="101"/>
      <c r="H46" s="97"/>
      <c r="I46" s="109" t="s">
        <v>71</v>
      </c>
      <c r="J46" s="108">
        <v>2</v>
      </c>
      <c r="K46" s="108">
        <f t="shared" si="0"/>
        <v>2</v>
      </c>
      <c r="L46" s="96"/>
    </row>
    <row r="47" spans="1:12" s="51" customFormat="1" ht="12.75">
      <c r="A47" s="109">
        <v>40</v>
      </c>
      <c r="B47" s="40" t="s">
        <v>1038</v>
      </c>
      <c r="C47" s="40" t="s">
        <v>357</v>
      </c>
      <c r="D47" s="17" t="s">
        <v>119</v>
      </c>
      <c r="E47" s="95"/>
      <c r="F47" s="95"/>
      <c r="G47" s="101"/>
      <c r="H47" s="97"/>
      <c r="I47" s="92" t="s">
        <v>37</v>
      </c>
      <c r="J47" s="96">
        <v>1</v>
      </c>
      <c r="K47" s="108">
        <f t="shared" si="0"/>
        <v>1</v>
      </c>
      <c r="L47" s="92"/>
    </row>
    <row r="48" spans="1:14" ht="12.75">
      <c r="A48" s="109">
        <v>41</v>
      </c>
      <c r="B48" s="40" t="s">
        <v>902</v>
      </c>
      <c r="C48" s="40" t="s">
        <v>357</v>
      </c>
      <c r="D48" s="4" t="s">
        <v>106</v>
      </c>
      <c r="E48" s="105"/>
      <c r="F48" s="108"/>
      <c r="G48" s="112"/>
      <c r="H48" s="137"/>
      <c r="I48" s="106" t="s">
        <v>123</v>
      </c>
      <c r="J48" s="107">
        <v>1</v>
      </c>
      <c r="K48" s="108">
        <f t="shared" si="0"/>
        <v>1</v>
      </c>
      <c r="L48" s="107"/>
      <c r="M48" s="47"/>
      <c r="N48" s="47"/>
    </row>
    <row r="49" spans="1:14" ht="12.75">
      <c r="A49" s="109">
        <v>42</v>
      </c>
      <c r="B49" s="40" t="s">
        <v>1050</v>
      </c>
      <c r="C49" s="40" t="s">
        <v>357</v>
      </c>
      <c r="D49" s="4" t="s">
        <v>80</v>
      </c>
      <c r="E49" s="105"/>
      <c r="F49" s="105"/>
      <c r="G49" s="94"/>
      <c r="H49" s="108"/>
      <c r="I49" s="106" t="s">
        <v>132</v>
      </c>
      <c r="J49" s="107">
        <v>1</v>
      </c>
      <c r="K49" s="108">
        <f t="shared" si="0"/>
        <v>1</v>
      </c>
      <c r="L49" s="106"/>
      <c r="M49" s="47"/>
      <c r="N49" s="47"/>
    </row>
    <row r="50" spans="1:14" ht="12.75">
      <c r="A50" s="109">
        <v>44</v>
      </c>
      <c r="B50" s="40" t="s">
        <v>559</v>
      </c>
      <c r="C50" s="40" t="s">
        <v>1040</v>
      </c>
      <c r="D50" s="4" t="s">
        <v>86</v>
      </c>
      <c r="E50" s="105"/>
      <c r="F50" s="105"/>
      <c r="G50" s="94"/>
      <c r="H50" s="108"/>
      <c r="I50" s="94" t="s">
        <v>130</v>
      </c>
      <c r="J50" s="107">
        <v>0.75</v>
      </c>
      <c r="K50" s="108">
        <f t="shared" si="0"/>
        <v>0.75</v>
      </c>
      <c r="L50" s="106"/>
      <c r="M50" s="47"/>
      <c r="N50" s="47"/>
    </row>
    <row r="51" spans="1:14" ht="12.75">
      <c r="A51" s="109">
        <v>45</v>
      </c>
      <c r="B51" s="40" t="s">
        <v>540</v>
      </c>
      <c r="C51" s="40" t="s">
        <v>1040</v>
      </c>
      <c r="D51" s="26" t="s">
        <v>85</v>
      </c>
      <c r="E51" s="130"/>
      <c r="F51" s="109"/>
      <c r="G51" s="22" t="s">
        <v>382</v>
      </c>
      <c r="H51" s="137">
        <f>0.5/7</f>
        <v>0.07142857142857142</v>
      </c>
      <c r="I51" s="106"/>
      <c r="J51" s="107"/>
      <c r="K51" s="108">
        <f t="shared" si="0"/>
        <v>0.07142857142857142</v>
      </c>
      <c r="L51" s="107"/>
      <c r="M51" s="47"/>
      <c r="N51" s="47"/>
    </row>
    <row r="52" spans="1:14" ht="12.75">
      <c r="A52" s="109">
        <v>46</v>
      </c>
      <c r="B52" s="40" t="s">
        <v>1029</v>
      </c>
      <c r="C52" s="40" t="s">
        <v>760</v>
      </c>
      <c r="D52" s="4" t="s">
        <v>79</v>
      </c>
      <c r="E52" s="105"/>
      <c r="F52" s="105"/>
      <c r="G52" s="94"/>
      <c r="H52" s="108"/>
      <c r="I52" s="106" t="s">
        <v>77</v>
      </c>
      <c r="J52" s="107">
        <v>1</v>
      </c>
      <c r="K52" s="108">
        <f t="shared" si="0"/>
        <v>1</v>
      </c>
      <c r="L52" s="106"/>
      <c r="M52" s="47"/>
      <c r="N52" s="47"/>
    </row>
    <row r="53" spans="1:14" ht="25.5">
      <c r="A53" s="109">
        <v>47</v>
      </c>
      <c r="B53" s="40" t="s">
        <v>652</v>
      </c>
      <c r="C53" s="40" t="s">
        <v>499</v>
      </c>
      <c r="D53" s="106" t="s">
        <v>78</v>
      </c>
      <c r="E53" s="105"/>
      <c r="F53" s="108"/>
      <c r="G53" s="94" t="s">
        <v>2259</v>
      </c>
      <c r="H53" s="108">
        <v>1</v>
      </c>
      <c r="I53" s="106" t="s">
        <v>132</v>
      </c>
      <c r="J53" s="107">
        <v>1</v>
      </c>
      <c r="K53" s="108">
        <f t="shared" si="0"/>
        <v>2</v>
      </c>
      <c r="L53" s="107"/>
      <c r="M53" s="47"/>
      <c r="N53" s="47"/>
    </row>
    <row r="54" spans="1:12" s="51" customFormat="1" ht="12.75">
      <c r="A54" s="109">
        <v>48</v>
      </c>
      <c r="B54" s="40" t="s">
        <v>1116</v>
      </c>
      <c r="C54" s="40" t="s">
        <v>486</v>
      </c>
      <c r="D54" s="26" t="s">
        <v>98</v>
      </c>
      <c r="E54" s="22"/>
      <c r="F54" s="109"/>
      <c r="G54" s="22" t="s">
        <v>381</v>
      </c>
      <c r="H54" s="108">
        <v>0.25</v>
      </c>
      <c r="I54" s="106"/>
      <c r="J54" s="107"/>
      <c r="K54" s="108">
        <f t="shared" si="0"/>
        <v>0.25</v>
      </c>
      <c r="L54" s="107"/>
    </row>
    <row r="55" spans="1:14" ht="12.75">
      <c r="A55" s="109">
        <v>49</v>
      </c>
      <c r="B55" s="40" t="s">
        <v>1067</v>
      </c>
      <c r="C55" s="40" t="s">
        <v>489</v>
      </c>
      <c r="D55" s="4" t="s">
        <v>93</v>
      </c>
      <c r="E55" s="105"/>
      <c r="F55" s="105"/>
      <c r="G55" s="94"/>
      <c r="H55" s="108"/>
      <c r="I55" s="122" t="s">
        <v>54</v>
      </c>
      <c r="J55" s="119">
        <v>0.75</v>
      </c>
      <c r="K55" s="108">
        <f t="shared" si="0"/>
        <v>0.75</v>
      </c>
      <c r="L55" s="106"/>
      <c r="M55" s="47"/>
      <c r="N55" s="47"/>
    </row>
    <row r="56" spans="1:14" ht="25.5">
      <c r="A56" s="109">
        <v>50</v>
      </c>
      <c r="B56" s="40" t="s">
        <v>605</v>
      </c>
      <c r="C56" s="40" t="s">
        <v>456</v>
      </c>
      <c r="D56" s="28" t="s">
        <v>104</v>
      </c>
      <c r="E56" s="105"/>
      <c r="F56" s="108"/>
      <c r="G56" s="94" t="s">
        <v>2260</v>
      </c>
      <c r="H56" s="108">
        <f>0.5+0.334</f>
        <v>0.8340000000000001</v>
      </c>
      <c r="I56" s="109" t="s">
        <v>128</v>
      </c>
      <c r="J56" s="107">
        <v>1</v>
      </c>
      <c r="K56" s="108">
        <f t="shared" si="0"/>
        <v>1.834</v>
      </c>
      <c r="L56" s="107"/>
      <c r="M56" s="47"/>
      <c r="N56" s="47"/>
    </row>
    <row r="57" spans="1:12" s="51" customFormat="1" ht="12.75">
      <c r="A57" s="109">
        <v>51</v>
      </c>
      <c r="B57" s="40" t="s">
        <v>998</v>
      </c>
      <c r="C57" s="40" t="s">
        <v>495</v>
      </c>
      <c r="D57" s="330" t="s">
        <v>92</v>
      </c>
      <c r="E57" s="105"/>
      <c r="F57" s="108"/>
      <c r="G57" s="106"/>
      <c r="H57" s="108"/>
      <c r="I57" s="106" t="s">
        <v>45</v>
      </c>
      <c r="J57" s="107">
        <v>1.5</v>
      </c>
      <c r="K57" s="108">
        <f t="shared" si="0"/>
        <v>1.5</v>
      </c>
      <c r="L57" s="107"/>
    </row>
    <row r="58" spans="1:12" s="51" customFormat="1" ht="12.75">
      <c r="A58" s="109">
        <v>52</v>
      </c>
      <c r="B58" s="40" t="s">
        <v>1072</v>
      </c>
      <c r="C58" s="40" t="s">
        <v>495</v>
      </c>
      <c r="D58" s="4" t="s">
        <v>90</v>
      </c>
      <c r="E58" s="108"/>
      <c r="F58" s="107"/>
      <c r="G58" s="106"/>
      <c r="H58" s="108"/>
      <c r="I58" s="109" t="s">
        <v>40</v>
      </c>
      <c r="J58" s="108">
        <v>1</v>
      </c>
      <c r="K58" s="108">
        <f t="shared" si="0"/>
        <v>1</v>
      </c>
      <c r="L58" s="107"/>
    </row>
    <row r="59" spans="1:14" ht="12.75">
      <c r="A59" s="109">
        <v>53</v>
      </c>
      <c r="B59" s="40" t="s">
        <v>1032</v>
      </c>
      <c r="C59" s="40" t="s">
        <v>463</v>
      </c>
      <c r="D59" s="4" t="s">
        <v>94</v>
      </c>
      <c r="E59" s="105"/>
      <c r="F59" s="105"/>
      <c r="G59" s="112"/>
      <c r="H59" s="108"/>
      <c r="I59" s="106" t="s">
        <v>40</v>
      </c>
      <c r="J59" s="107">
        <v>1</v>
      </c>
      <c r="K59" s="108">
        <f t="shared" si="0"/>
        <v>1</v>
      </c>
      <c r="L59" s="106"/>
      <c r="M59" s="47"/>
      <c r="N59" s="47"/>
    </row>
    <row r="60" spans="1:14" ht="12.75">
      <c r="A60" s="109">
        <v>54</v>
      </c>
      <c r="B60" s="40" t="s">
        <v>1036</v>
      </c>
      <c r="C60" s="40" t="s">
        <v>463</v>
      </c>
      <c r="D60" s="4" t="s">
        <v>82</v>
      </c>
      <c r="E60" s="108"/>
      <c r="F60" s="107"/>
      <c r="G60" s="94"/>
      <c r="H60" s="108"/>
      <c r="I60" s="106" t="s">
        <v>52</v>
      </c>
      <c r="J60" s="108">
        <v>0.75</v>
      </c>
      <c r="K60" s="108">
        <f t="shared" si="0"/>
        <v>0.75</v>
      </c>
      <c r="L60" s="107"/>
      <c r="M60" s="47"/>
      <c r="N60" s="47"/>
    </row>
    <row r="61" spans="1:14" ht="12.75">
      <c r="A61" s="109">
        <v>55</v>
      </c>
      <c r="B61" s="40" t="s">
        <v>1070</v>
      </c>
      <c r="C61" s="40" t="s">
        <v>463</v>
      </c>
      <c r="D61" s="4" t="s">
        <v>104</v>
      </c>
      <c r="E61" s="105"/>
      <c r="F61" s="108"/>
      <c r="G61" s="106"/>
      <c r="H61" s="108"/>
      <c r="I61" s="28" t="s">
        <v>135</v>
      </c>
      <c r="J61" s="16">
        <v>0.6</v>
      </c>
      <c r="K61" s="108">
        <f t="shared" si="0"/>
        <v>0.6</v>
      </c>
      <c r="L61" s="107"/>
      <c r="M61" s="47"/>
      <c r="N61" s="47"/>
    </row>
    <row r="62" spans="1:14" ht="12.75">
      <c r="A62" s="109">
        <v>56</v>
      </c>
      <c r="B62" s="40" t="s">
        <v>355</v>
      </c>
      <c r="C62" s="40" t="s">
        <v>463</v>
      </c>
      <c r="D62" s="4" t="s">
        <v>84</v>
      </c>
      <c r="E62" s="105" t="s">
        <v>2367</v>
      </c>
      <c r="F62" s="105">
        <f>1/3</f>
        <v>0.3333333333333333</v>
      </c>
      <c r="G62" s="94"/>
      <c r="H62" s="108"/>
      <c r="I62" s="106" t="s">
        <v>122</v>
      </c>
      <c r="J62" s="107">
        <v>1.33</v>
      </c>
      <c r="K62" s="108">
        <f t="shared" si="0"/>
        <v>1.6633333333333333</v>
      </c>
      <c r="L62" s="106"/>
      <c r="M62" s="47"/>
      <c r="N62" s="47"/>
    </row>
    <row r="63" spans="1:14" ht="12.75">
      <c r="A63" s="109">
        <v>57</v>
      </c>
      <c r="B63" s="40" t="s">
        <v>842</v>
      </c>
      <c r="C63" s="40" t="s">
        <v>463</v>
      </c>
      <c r="D63" s="4" t="s">
        <v>102</v>
      </c>
      <c r="E63" s="105"/>
      <c r="F63" s="108"/>
      <c r="G63" s="112"/>
      <c r="H63" s="108"/>
      <c r="I63" s="94" t="s">
        <v>126</v>
      </c>
      <c r="J63" s="107">
        <v>0.75</v>
      </c>
      <c r="K63" s="108">
        <f t="shared" si="0"/>
        <v>0.75</v>
      </c>
      <c r="L63" s="107"/>
      <c r="M63" s="47"/>
      <c r="N63" s="47"/>
    </row>
    <row r="64" spans="1:14" ht="12.75">
      <c r="A64" s="109">
        <v>58</v>
      </c>
      <c r="B64" s="40" t="s">
        <v>906</v>
      </c>
      <c r="C64" s="40" t="s">
        <v>463</v>
      </c>
      <c r="D64" s="4" t="s">
        <v>78</v>
      </c>
      <c r="E64" s="105"/>
      <c r="F64" s="105"/>
      <c r="G64" s="94"/>
      <c r="H64" s="108"/>
      <c r="I64" s="106" t="s">
        <v>135</v>
      </c>
      <c r="J64" s="96">
        <v>0.6</v>
      </c>
      <c r="K64" s="108">
        <f t="shared" si="0"/>
        <v>0.6</v>
      </c>
      <c r="L64" s="106"/>
      <c r="M64" s="47"/>
      <c r="N64" s="47"/>
    </row>
    <row r="65" spans="1:14" ht="12.75">
      <c r="A65" s="109">
        <v>59</v>
      </c>
      <c r="B65" s="40" t="s">
        <v>1045</v>
      </c>
      <c r="C65" s="40" t="s">
        <v>568</v>
      </c>
      <c r="D65" s="4" t="s">
        <v>89</v>
      </c>
      <c r="E65" s="105"/>
      <c r="F65" s="105"/>
      <c r="G65" s="94"/>
      <c r="H65" s="108"/>
      <c r="I65" s="106" t="s">
        <v>137</v>
      </c>
      <c r="J65" s="107">
        <v>0.75</v>
      </c>
      <c r="K65" s="108">
        <f t="shared" si="0"/>
        <v>0.75</v>
      </c>
      <c r="L65" s="92"/>
      <c r="M65" s="47"/>
      <c r="N65" s="47"/>
    </row>
    <row r="66" spans="1:14" ht="12.75">
      <c r="A66" s="109"/>
      <c r="B66" s="40" t="s">
        <v>2381</v>
      </c>
      <c r="C66" s="40" t="s">
        <v>568</v>
      </c>
      <c r="D66" s="4" t="s">
        <v>329</v>
      </c>
      <c r="E66" s="105"/>
      <c r="F66" s="105"/>
      <c r="G66" s="94" t="s">
        <v>2382</v>
      </c>
      <c r="H66" s="108">
        <v>0.25</v>
      </c>
      <c r="I66" s="106"/>
      <c r="J66" s="107"/>
      <c r="K66" s="108">
        <f t="shared" si="0"/>
        <v>0.25</v>
      </c>
      <c r="L66" s="92"/>
      <c r="M66" s="47"/>
      <c r="N66" s="47"/>
    </row>
    <row r="67" spans="1:14" ht="12.75">
      <c r="A67" s="109">
        <v>60</v>
      </c>
      <c r="B67" s="40" t="s">
        <v>1042</v>
      </c>
      <c r="C67" s="40" t="s">
        <v>417</v>
      </c>
      <c r="D67" s="4" t="s">
        <v>83</v>
      </c>
      <c r="E67" s="105"/>
      <c r="F67" s="105"/>
      <c r="G67" s="94"/>
      <c r="H67" s="108"/>
      <c r="I67" s="106" t="s">
        <v>141</v>
      </c>
      <c r="J67" s="107">
        <v>0.75</v>
      </c>
      <c r="K67" s="108">
        <f t="shared" si="0"/>
        <v>0.75</v>
      </c>
      <c r="L67" s="106"/>
      <c r="M67" s="47"/>
      <c r="N67" s="47"/>
    </row>
    <row r="68" spans="1:14" ht="12.75">
      <c r="A68" s="109">
        <v>61</v>
      </c>
      <c r="B68" s="40" t="s">
        <v>963</v>
      </c>
      <c r="C68" s="40" t="s">
        <v>581</v>
      </c>
      <c r="D68" s="26" t="s">
        <v>2263</v>
      </c>
      <c r="E68" s="22"/>
      <c r="F68" s="109"/>
      <c r="G68" s="22" t="s">
        <v>380</v>
      </c>
      <c r="H68" s="108">
        <f>0.5/3</f>
        <v>0.16666666666666666</v>
      </c>
      <c r="I68" s="106"/>
      <c r="J68" s="107"/>
      <c r="K68" s="108">
        <f t="shared" si="0"/>
        <v>0.16666666666666666</v>
      </c>
      <c r="L68" s="107"/>
      <c r="M68" s="47"/>
      <c r="N68" s="47"/>
    </row>
    <row r="69" spans="1:14" ht="12.75">
      <c r="A69" s="109">
        <v>62</v>
      </c>
      <c r="B69" s="40" t="s">
        <v>900</v>
      </c>
      <c r="C69" s="40" t="s">
        <v>581</v>
      </c>
      <c r="D69" s="4" t="s">
        <v>270</v>
      </c>
      <c r="E69" s="108"/>
      <c r="F69" s="107"/>
      <c r="G69" s="106"/>
      <c r="H69" s="108"/>
      <c r="I69" s="22" t="s">
        <v>292</v>
      </c>
      <c r="J69" s="108">
        <v>0.6</v>
      </c>
      <c r="K69" s="108">
        <f t="shared" si="0"/>
        <v>0.6</v>
      </c>
      <c r="L69" s="107"/>
      <c r="M69" s="47"/>
      <c r="N69" s="47"/>
    </row>
    <row r="70" spans="1:14" ht="12.75">
      <c r="A70" s="109">
        <v>63</v>
      </c>
      <c r="B70" s="40" t="s">
        <v>1074</v>
      </c>
      <c r="C70" s="40" t="s">
        <v>581</v>
      </c>
      <c r="D70" s="4" t="s">
        <v>270</v>
      </c>
      <c r="E70" s="104"/>
      <c r="F70" s="105"/>
      <c r="G70" s="106"/>
      <c r="H70" s="108"/>
      <c r="I70" s="22" t="s">
        <v>294</v>
      </c>
      <c r="J70" s="107">
        <v>1</v>
      </c>
      <c r="K70" s="108">
        <f t="shared" si="0"/>
        <v>1</v>
      </c>
      <c r="L70" s="107"/>
      <c r="M70" s="47"/>
      <c r="N70" s="47"/>
    </row>
    <row r="71" spans="1:14" ht="12.75">
      <c r="A71" s="109">
        <v>64</v>
      </c>
      <c r="B71" s="40" t="s">
        <v>1123</v>
      </c>
      <c r="C71" s="40" t="s">
        <v>581</v>
      </c>
      <c r="D71" s="26" t="s">
        <v>273</v>
      </c>
      <c r="E71" s="22"/>
      <c r="F71" s="109"/>
      <c r="G71" s="22" t="s">
        <v>381</v>
      </c>
      <c r="H71" s="137">
        <v>0.25</v>
      </c>
      <c r="I71" s="45"/>
      <c r="J71" s="107"/>
      <c r="K71" s="108">
        <f t="shared" si="0"/>
        <v>0.25</v>
      </c>
      <c r="L71" s="107"/>
      <c r="M71" s="47"/>
      <c r="N71" s="47"/>
    </row>
    <row r="72" spans="1:14" ht="12.75">
      <c r="A72" s="109">
        <v>65</v>
      </c>
      <c r="B72" s="40" t="s">
        <v>1063</v>
      </c>
      <c r="C72" s="40" t="s">
        <v>581</v>
      </c>
      <c r="D72" s="4" t="s">
        <v>91</v>
      </c>
      <c r="E72" s="105"/>
      <c r="F72" s="108"/>
      <c r="G72" s="106"/>
      <c r="H72" s="108"/>
      <c r="I72" s="106" t="s">
        <v>70</v>
      </c>
      <c r="J72" s="107">
        <v>0.6</v>
      </c>
      <c r="K72" s="108">
        <f aca="true" t="shared" si="1" ref="K72:K133">J72+H72+F72</f>
        <v>0.6</v>
      </c>
      <c r="L72" s="107"/>
      <c r="M72" s="47"/>
      <c r="N72" s="47"/>
    </row>
    <row r="73" spans="1:12" s="51" customFormat="1" ht="12.75">
      <c r="A73" s="109">
        <v>66</v>
      </c>
      <c r="B73" s="40" t="s">
        <v>903</v>
      </c>
      <c r="C73" s="40" t="s">
        <v>581</v>
      </c>
      <c r="D73" s="75" t="s">
        <v>104</v>
      </c>
      <c r="E73" s="22"/>
      <c r="F73" s="109"/>
      <c r="G73" s="22" t="s">
        <v>1385</v>
      </c>
      <c r="H73" s="108">
        <f>0.5+0.1667</f>
        <v>0.6667</v>
      </c>
      <c r="I73" s="28" t="s">
        <v>135</v>
      </c>
      <c r="J73" s="16">
        <v>0.6</v>
      </c>
      <c r="K73" s="108">
        <f t="shared" si="1"/>
        <v>1.2667</v>
      </c>
      <c r="L73" s="107"/>
    </row>
    <row r="74" spans="1:14" ht="12.75">
      <c r="A74" s="109">
        <v>67</v>
      </c>
      <c r="B74" s="40" t="s">
        <v>1078</v>
      </c>
      <c r="C74" s="40" t="s">
        <v>423</v>
      </c>
      <c r="D74" s="4" t="s">
        <v>112</v>
      </c>
      <c r="E74" s="108"/>
      <c r="F74" s="107"/>
      <c r="G74" s="94"/>
      <c r="H74" s="108"/>
      <c r="I74" s="22" t="s">
        <v>296</v>
      </c>
      <c r="J74" s="108">
        <v>0.6</v>
      </c>
      <c r="K74" s="108">
        <f t="shared" si="1"/>
        <v>0.6</v>
      </c>
      <c r="L74" s="107"/>
      <c r="M74" s="47"/>
      <c r="N74" s="47"/>
    </row>
    <row r="75" spans="1:14" ht="12.75">
      <c r="A75" s="109">
        <v>68</v>
      </c>
      <c r="B75" s="40" t="s">
        <v>445</v>
      </c>
      <c r="C75" s="40" t="s">
        <v>423</v>
      </c>
      <c r="D75" s="26" t="s">
        <v>273</v>
      </c>
      <c r="E75" s="5"/>
      <c r="F75" s="109"/>
      <c r="G75" s="22" t="s">
        <v>382</v>
      </c>
      <c r="H75" s="137">
        <f>0.5/7</f>
        <v>0.07142857142857142</v>
      </c>
      <c r="I75" s="45"/>
      <c r="J75" s="107"/>
      <c r="K75" s="108">
        <f t="shared" si="1"/>
        <v>0.07142857142857142</v>
      </c>
      <c r="L75" s="107"/>
      <c r="M75" s="47"/>
      <c r="N75" s="47"/>
    </row>
    <row r="76" spans="1:14" ht="12.75">
      <c r="A76" s="109">
        <v>69</v>
      </c>
      <c r="B76" s="40" t="s">
        <v>569</v>
      </c>
      <c r="C76" s="40" t="s">
        <v>423</v>
      </c>
      <c r="D76" s="4" t="s">
        <v>69</v>
      </c>
      <c r="E76" s="105"/>
      <c r="F76" s="108"/>
      <c r="G76" s="106"/>
      <c r="H76" s="108"/>
      <c r="I76" s="109" t="s">
        <v>40</v>
      </c>
      <c r="J76" s="108">
        <v>1</v>
      </c>
      <c r="K76" s="108">
        <f t="shared" si="1"/>
        <v>1</v>
      </c>
      <c r="L76" s="107"/>
      <c r="M76" s="47"/>
      <c r="N76" s="47"/>
    </row>
    <row r="77" spans="1:12" ht="12.75">
      <c r="A77" s="109">
        <v>70</v>
      </c>
      <c r="B77" s="40" t="s">
        <v>1084</v>
      </c>
      <c r="C77" s="40" t="s">
        <v>423</v>
      </c>
      <c r="D77" s="4" t="s">
        <v>105</v>
      </c>
      <c r="E77" s="108"/>
      <c r="F77" s="107"/>
      <c r="G77" s="94"/>
      <c r="H77" s="108"/>
      <c r="I77" s="22" t="s">
        <v>292</v>
      </c>
      <c r="J77" s="108">
        <v>0.6</v>
      </c>
      <c r="K77" s="108">
        <f t="shared" si="1"/>
        <v>0.6</v>
      </c>
      <c r="L77" s="107"/>
    </row>
    <row r="78" spans="1:12" ht="12.75">
      <c r="A78" s="109">
        <v>71</v>
      </c>
      <c r="B78" s="40" t="s">
        <v>1024</v>
      </c>
      <c r="C78" s="40" t="s">
        <v>441</v>
      </c>
      <c r="D78" s="26" t="s">
        <v>95</v>
      </c>
      <c r="E78" s="22"/>
      <c r="F78" s="109"/>
      <c r="G78" s="22" t="s">
        <v>380</v>
      </c>
      <c r="H78" s="108">
        <f>0.5/3</f>
        <v>0.16666666666666666</v>
      </c>
      <c r="I78" s="106" t="s">
        <v>137</v>
      </c>
      <c r="J78" s="107">
        <v>0.75</v>
      </c>
      <c r="K78" s="108">
        <f t="shared" si="1"/>
        <v>0.9166666666666666</v>
      </c>
      <c r="L78" s="107"/>
    </row>
    <row r="79" spans="1:12" ht="12.75">
      <c r="A79" s="109">
        <v>72</v>
      </c>
      <c r="B79" s="40" t="s">
        <v>1002</v>
      </c>
      <c r="C79" s="40" t="s">
        <v>441</v>
      </c>
      <c r="D79" s="4" t="s">
        <v>109</v>
      </c>
      <c r="E79" s="105"/>
      <c r="F79" s="105"/>
      <c r="G79" s="113"/>
      <c r="H79" s="108"/>
      <c r="I79" s="106" t="s">
        <v>131</v>
      </c>
      <c r="J79" s="107">
        <v>1</v>
      </c>
      <c r="K79" s="108">
        <f t="shared" si="1"/>
        <v>1</v>
      </c>
      <c r="L79" s="106"/>
    </row>
    <row r="80" spans="1:12" ht="12.75">
      <c r="A80" s="109">
        <v>73</v>
      </c>
      <c r="B80" s="40" t="s">
        <v>1080</v>
      </c>
      <c r="C80" s="40" t="s">
        <v>441</v>
      </c>
      <c r="D80" s="4" t="s">
        <v>271</v>
      </c>
      <c r="E80" s="119"/>
      <c r="F80" s="118"/>
      <c r="G80" s="116"/>
      <c r="H80" s="119"/>
      <c r="I80" s="22" t="s">
        <v>296</v>
      </c>
      <c r="J80" s="108">
        <v>0.6</v>
      </c>
      <c r="K80" s="108">
        <f t="shared" si="1"/>
        <v>0.6</v>
      </c>
      <c r="L80" s="118"/>
    </row>
    <row r="81" spans="1:12" ht="12.75">
      <c r="A81" s="109">
        <v>74</v>
      </c>
      <c r="B81" s="40" t="s">
        <v>1054</v>
      </c>
      <c r="C81" s="40" t="s">
        <v>1055</v>
      </c>
      <c r="D81" s="4" t="s">
        <v>92</v>
      </c>
      <c r="E81" s="105"/>
      <c r="F81" s="105"/>
      <c r="G81" s="94"/>
      <c r="H81" s="108"/>
      <c r="I81" s="106" t="s">
        <v>136</v>
      </c>
      <c r="J81" s="107">
        <v>1</v>
      </c>
      <c r="K81" s="108">
        <f t="shared" si="1"/>
        <v>1</v>
      </c>
      <c r="L81" s="92"/>
    </row>
    <row r="82" spans="1:12" ht="12.75">
      <c r="A82" s="109">
        <v>75</v>
      </c>
      <c r="B82" s="40" t="s">
        <v>516</v>
      </c>
      <c r="C82" s="40" t="s">
        <v>333</v>
      </c>
      <c r="D82" s="4" t="s">
        <v>91</v>
      </c>
      <c r="E82" s="108"/>
      <c r="F82" s="107"/>
      <c r="G82" s="106"/>
      <c r="H82" s="108"/>
      <c r="I82" s="45" t="s">
        <v>123</v>
      </c>
      <c r="J82" s="107">
        <v>1</v>
      </c>
      <c r="K82" s="108">
        <f t="shared" si="1"/>
        <v>1</v>
      </c>
      <c r="L82" s="107"/>
    </row>
    <row r="83" spans="1:14" ht="12.75">
      <c r="A83" s="109">
        <v>76</v>
      </c>
      <c r="B83" s="40" t="s">
        <v>1059</v>
      </c>
      <c r="C83" s="40" t="s">
        <v>474</v>
      </c>
      <c r="D83" s="4" t="s">
        <v>96</v>
      </c>
      <c r="E83" s="105"/>
      <c r="F83" s="108"/>
      <c r="G83" s="113"/>
      <c r="H83" s="137"/>
      <c r="I83" s="45" t="s">
        <v>139</v>
      </c>
      <c r="J83" s="107">
        <v>0.75</v>
      </c>
      <c r="K83" s="108">
        <f t="shared" si="1"/>
        <v>0.75</v>
      </c>
      <c r="L83" s="107"/>
      <c r="M83" s="47"/>
      <c r="N83" s="47"/>
    </row>
    <row r="84" spans="1:14" ht="12.75">
      <c r="A84" s="109">
        <v>77</v>
      </c>
      <c r="B84" s="40" t="s">
        <v>549</v>
      </c>
      <c r="C84" s="40" t="s">
        <v>474</v>
      </c>
      <c r="D84" s="26" t="s">
        <v>2263</v>
      </c>
      <c r="E84" s="22"/>
      <c r="F84" s="109"/>
      <c r="G84" s="22" t="s">
        <v>380</v>
      </c>
      <c r="H84" s="108">
        <f>0.5/3</f>
        <v>0.16666666666666666</v>
      </c>
      <c r="I84" s="106" t="s">
        <v>54</v>
      </c>
      <c r="J84" s="107">
        <v>0.75</v>
      </c>
      <c r="K84" s="108">
        <f t="shared" si="1"/>
        <v>0.9166666666666666</v>
      </c>
      <c r="L84" s="107"/>
      <c r="M84" s="47"/>
      <c r="N84" s="47"/>
    </row>
    <row r="85" spans="1:14" ht="12.75">
      <c r="A85" s="109">
        <v>78</v>
      </c>
      <c r="B85" s="40" t="s">
        <v>464</v>
      </c>
      <c r="C85" s="40" t="s">
        <v>474</v>
      </c>
      <c r="D85" s="4" t="s">
        <v>81</v>
      </c>
      <c r="E85" s="105"/>
      <c r="F85" s="105"/>
      <c r="G85" s="94"/>
      <c r="H85" s="108"/>
      <c r="I85" s="106" t="s">
        <v>141</v>
      </c>
      <c r="J85" s="107">
        <v>0.75</v>
      </c>
      <c r="K85" s="108">
        <f t="shared" si="1"/>
        <v>0.75</v>
      </c>
      <c r="L85" s="106"/>
      <c r="M85" s="47"/>
      <c r="N85" s="47"/>
    </row>
    <row r="86" spans="1:12" s="62" customFormat="1" ht="38.25">
      <c r="A86" s="109">
        <v>79</v>
      </c>
      <c r="B86" s="40" t="s">
        <v>1023</v>
      </c>
      <c r="C86" s="40" t="s">
        <v>474</v>
      </c>
      <c r="D86" s="26" t="s">
        <v>95</v>
      </c>
      <c r="E86" s="5"/>
      <c r="F86" s="109"/>
      <c r="G86" s="7" t="s">
        <v>2386</v>
      </c>
      <c r="H86" s="108">
        <v>0.83</v>
      </c>
      <c r="I86" s="106" t="s">
        <v>137</v>
      </c>
      <c r="J86" s="107">
        <v>0.75</v>
      </c>
      <c r="K86" s="108">
        <f t="shared" si="1"/>
        <v>1.58</v>
      </c>
      <c r="L86" s="107"/>
    </row>
    <row r="87" spans="1:12" ht="12.75">
      <c r="A87" s="109">
        <v>80</v>
      </c>
      <c r="B87" s="40" t="s">
        <v>1077</v>
      </c>
      <c r="C87" s="40" t="s">
        <v>474</v>
      </c>
      <c r="D87" s="26" t="s">
        <v>271</v>
      </c>
      <c r="E87" s="22"/>
      <c r="F87" s="109"/>
      <c r="G87" s="22" t="s">
        <v>382</v>
      </c>
      <c r="H87" s="137">
        <f>0.5/7</f>
        <v>0.07142857142857142</v>
      </c>
      <c r="I87" s="22" t="s">
        <v>302</v>
      </c>
      <c r="J87" s="107">
        <v>1.5</v>
      </c>
      <c r="K87" s="108">
        <f t="shared" si="1"/>
        <v>1.5714285714285714</v>
      </c>
      <c r="L87" s="107"/>
    </row>
    <row r="88" spans="1:14" s="51" customFormat="1" ht="12.75">
      <c r="A88" s="109">
        <v>81</v>
      </c>
      <c r="B88" s="40" t="s">
        <v>608</v>
      </c>
      <c r="C88" s="40" t="s">
        <v>1026</v>
      </c>
      <c r="D88" s="4" t="s">
        <v>94</v>
      </c>
      <c r="E88" s="105"/>
      <c r="F88" s="108"/>
      <c r="G88" s="94"/>
      <c r="H88" s="108"/>
      <c r="I88" s="106" t="s">
        <v>40</v>
      </c>
      <c r="J88" s="107">
        <v>1</v>
      </c>
      <c r="K88" s="108">
        <f t="shared" si="1"/>
        <v>1</v>
      </c>
      <c r="L88" s="107"/>
      <c r="M88" s="50"/>
      <c r="N88" s="50"/>
    </row>
    <row r="89" spans="1:14" s="51" customFormat="1" ht="12.75">
      <c r="A89" s="109">
        <v>82</v>
      </c>
      <c r="B89" s="40" t="s">
        <v>973</v>
      </c>
      <c r="C89" s="40" t="s">
        <v>434</v>
      </c>
      <c r="D89" s="4" t="s">
        <v>96</v>
      </c>
      <c r="E89" s="114"/>
      <c r="F89" s="105"/>
      <c r="G89" s="94"/>
      <c r="H89" s="108"/>
      <c r="I89" s="106" t="s">
        <v>138</v>
      </c>
      <c r="J89" s="107">
        <v>1.5</v>
      </c>
      <c r="K89" s="108">
        <f t="shared" si="1"/>
        <v>1.5</v>
      </c>
      <c r="L89" s="106"/>
      <c r="M89" s="50"/>
      <c r="N89" s="50"/>
    </row>
    <row r="90" spans="1:12" ht="12.75">
      <c r="A90" s="109">
        <v>83</v>
      </c>
      <c r="B90" s="40" t="s">
        <v>1014</v>
      </c>
      <c r="C90" s="40" t="s">
        <v>434</v>
      </c>
      <c r="D90" s="4" t="s">
        <v>79</v>
      </c>
      <c r="E90" s="105"/>
      <c r="F90" s="105"/>
      <c r="G90" s="94"/>
      <c r="H90" s="108"/>
      <c r="I90" s="106" t="s">
        <v>137</v>
      </c>
      <c r="J90" s="107">
        <v>0.75</v>
      </c>
      <c r="K90" s="108">
        <f t="shared" si="1"/>
        <v>0.75</v>
      </c>
      <c r="L90" s="106"/>
    </row>
    <row r="91" spans="1:12" ht="12.75">
      <c r="A91" s="109">
        <v>84</v>
      </c>
      <c r="B91" s="40" t="s">
        <v>1082</v>
      </c>
      <c r="C91" s="40" t="s">
        <v>557</v>
      </c>
      <c r="D91" s="4" t="s">
        <v>92</v>
      </c>
      <c r="E91" s="105"/>
      <c r="F91" s="108"/>
      <c r="G91" s="113"/>
      <c r="H91" s="137"/>
      <c r="I91" s="22" t="s">
        <v>292</v>
      </c>
      <c r="J91" s="108">
        <v>0.6</v>
      </c>
      <c r="K91" s="108">
        <f t="shared" si="1"/>
        <v>0.6</v>
      </c>
      <c r="L91" s="107"/>
    </row>
    <row r="92" spans="1:12" ht="25.5">
      <c r="A92" s="109">
        <v>85</v>
      </c>
      <c r="B92" s="40" t="s">
        <v>523</v>
      </c>
      <c r="C92" s="40" t="s">
        <v>557</v>
      </c>
      <c r="D92" s="28" t="s">
        <v>2264</v>
      </c>
      <c r="E92" s="108"/>
      <c r="F92" s="107"/>
      <c r="G92" s="94" t="s">
        <v>1395</v>
      </c>
      <c r="H92" s="108">
        <v>1.25</v>
      </c>
      <c r="I92" s="109"/>
      <c r="J92" s="108"/>
      <c r="K92" s="108">
        <f t="shared" si="1"/>
        <v>1.25</v>
      </c>
      <c r="L92" s="107"/>
    </row>
    <row r="93" spans="1:12" ht="12.75">
      <c r="A93" s="109">
        <v>86</v>
      </c>
      <c r="B93" s="40" t="s">
        <v>1068</v>
      </c>
      <c r="C93" s="40" t="s">
        <v>469</v>
      </c>
      <c r="D93" s="4" t="s">
        <v>104</v>
      </c>
      <c r="E93" s="99"/>
      <c r="F93" s="6"/>
      <c r="G93" s="22"/>
      <c r="H93" s="127"/>
      <c r="I93" s="28" t="s">
        <v>135</v>
      </c>
      <c r="J93" s="16">
        <v>0.6</v>
      </c>
      <c r="K93" s="108">
        <f t="shared" si="1"/>
        <v>0.6</v>
      </c>
      <c r="L93" s="16"/>
    </row>
    <row r="94" spans="1:12" ht="12.75">
      <c r="A94" s="109">
        <v>87</v>
      </c>
      <c r="B94" s="40" t="s">
        <v>440</v>
      </c>
      <c r="C94" s="40" t="s">
        <v>469</v>
      </c>
      <c r="D94" s="4" t="s">
        <v>78</v>
      </c>
      <c r="E94" s="105"/>
      <c r="F94" s="105"/>
      <c r="G94" s="94"/>
      <c r="H94" s="108"/>
      <c r="I94" s="106" t="s">
        <v>135</v>
      </c>
      <c r="J94" s="96">
        <v>0.6</v>
      </c>
      <c r="K94" s="108">
        <f t="shared" si="1"/>
        <v>0.6</v>
      </c>
      <c r="L94" s="106"/>
    </row>
    <row r="95" spans="1:12" ht="12.75">
      <c r="A95" s="109">
        <v>88</v>
      </c>
      <c r="B95" s="40" t="s">
        <v>1015</v>
      </c>
      <c r="C95" s="40" t="s">
        <v>1016</v>
      </c>
      <c r="D95" s="4" t="s">
        <v>79</v>
      </c>
      <c r="E95" s="105"/>
      <c r="F95" s="105"/>
      <c r="G95" s="94"/>
      <c r="H95" s="108"/>
      <c r="I95" s="106" t="s">
        <v>137</v>
      </c>
      <c r="J95" s="107">
        <v>0.75</v>
      </c>
      <c r="K95" s="108">
        <f t="shared" si="1"/>
        <v>0.75</v>
      </c>
      <c r="L95" s="106"/>
    </row>
    <row r="96" spans="1:12" ht="12.75">
      <c r="A96" s="109">
        <v>89</v>
      </c>
      <c r="B96" s="40" t="s">
        <v>1099</v>
      </c>
      <c r="C96" s="40" t="s">
        <v>337</v>
      </c>
      <c r="D96" s="4" t="s">
        <v>112</v>
      </c>
      <c r="E96" s="105"/>
      <c r="F96" s="108"/>
      <c r="G96" s="106"/>
      <c r="H96" s="108"/>
      <c r="I96" s="22" t="s">
        <v>306</v>
      </c>
      <c r="J96" s="107">
        <v>0.75</v>
      </c>
      <c r="K96" s="108">
        <f t="shared" si="1"/>
        <v>0.75</v>
      </c>
      <c r="L96" s="107"/>
    </row>
    <row r="97" spans="1:12" ht="12.75">
      <c r="A97" s="109">
        <v>91</v>
      </c>
      <c r="B97" s="40" t="s">
        <v>1052</v>
      </c>
      <c r="C97" s="40" t="s">
        <v>337</v>
      </c>
      <c r="D97" s="4" t="s">
        <v>92</v>
      </c>
      <c r="E97" s="111"/>
      <c r="F97" s="108"/>
      <c r="G97" s="112"/>
      <c r="H97" s="108"/>
      <c r="I97" s="106" t="s">
        <v>136</v>
      </c>
      <c r="J97" s="107">
        <v>1</v>
      </c>
      <c r="K97" s="108">
        <f t="shared" si="1"/>
        <v>1</v>
      </c>
      <c r="L97" s="107"/>
    </row>
    <row r="98" spans="1:12" ht="12.75">
      <c r="A98" s="109">
        <v>92</v>
      </c>
      <c r="B98" s="40" t="s">
        <v>467</v>
      </c>
      <c r="C98" s="40" t="s">
        <v>337</v>
      </c>
      <c r="D98" s="4" t="s">
        <v>95</v>
      </c>
      <c r="E98" s="105"/>
      <c r="F98" s="108"/>
      <c r="G98" s="112"/>
      <c r="H98" s="137"/>
      <c r="I98" s="106" t="s">
        <v>52</v>
      </c>
      <c r="J98" s="107">
        <f>3/4</f>
        <v>0.75</v>
      </c>
      <c r="K98" s="108">
        <f t="shared" si="1"/>
        <v>0.75</v>
      </c>
      <c r="L98" s="107"/>
    </row>
    <row r="99" spans="1:12" ht="12.75">
      <c r="A99" s="109">
        <v>93</v>
      </c>
      <c r="B99" s="40" t="s">
        <v>764</v>
      </c>
      <c r="C99" s="40" t="s">
        <v>548</v>
      </c>
      <c r="D99" s="4" t="s">
        <v>81</v>
      </c>
      <c r="E99" s="105"/>
      <c r="F99" s="108"/>
      <c r="G99" s="106"/>
      <c r="H99" s="108"/>
      <c r="I99" s="106" t="s">
        <v>141</v>
      </c>
      <c r="J99" s="107">
        <v>0.75</v>
      </c>
      <c r="K99" s="108">
        <f t="shared" si="1"/>
        <v>0.75</v>
      </c>
      <c r="L99" s="107"/>
    </row>
    <row r="100" spans="1:14" s="51" customFormat="1" ht="63.75">
      <c r="A100" s="93">
        <v>94</v>
      </c>
      <c r="B100" s="17" t="s">
        <v>1305</v>
      </c>
      <c r="C100" s="17" t="s">
        <v>332</v>
      </c>
      <c r="D100" s="17" t="s">
        <v>79</v>
      </c>
      <c r="E100" s="352" t="s">
        <v>2390</v>
      </c>
      <c r="F100" s="130">
        <v>7</v>
      </c>
      <c r="G100" s="130" t="s">
        <v>1386</v>
      </c>
      <c r="H100" s="129">
        <v>0.33334</v>
      </c>
      <c r="I100" s="92" t="s">
        <v>77</v>
      </c>
      <c r="J100" s="96">
        <v>1</v>
      </c>
      <c r="K100" s="97">
        <f t="shared" si="1"/>
        <v>8.33334</v>
      </c>
      <c r="L100" s="130"/>
      <c r="M100" s="50"/>
      <c r="N100" s="50"/>
    </row>
    <row r="101" spans="1:12" ht="30" customHeight="1">
      <c r="A101" s="109">
        <v>95</v>
      </c>
      <c r="B101" s="40" t="s">
        <v>355</v>
      </c>
      <c r="C101" s="40" t="s">
        <v>332</v>
      </c>
      <c r="D101" s="28" t="s">
        <v>78</v>
      </c>
      <c r="E101" s="136" t="s">
        <v>1307</v>
      </c>
      <c r="F101" s="22">
        <v>0.5</v>
      </c>
      <c r="G101" s="22" t="s">
        <v>384</v>
      </c>
      <c r="H101" s="108">
        <f>0.5/4</f>
        <v>0.125</v>
      </c>
      <c r="I101" s="106" t="s">
        <v>44</v>
      </c>
      <c r="J101" s="107">
        <v>3</v>
      </c>
      <c r="K101" s="108">
        <f t="shared" si="1"/>
        <v>3.625</v>
      </c>
      <c r="L101" s="106"/>
    </row>
    <row r="102" spans="1:12" ht="12.75">
      <c r="A102" s="109">
        <v>96</v>
      </c>
      <c r="B102" s="40" t="s">
        <v>842</v>
      </c>
      <c r="C102" s="40" t="s">
        <v>332</v>
      </c>
      <c r="D102" s="4" t="s">
        <v>90</v>
      </c>
      <c r="E102" s="95"/>
      <c r="F102" s="95"/>
      <c r="G102" s="101"/>
      <c r="H102" s="97"/>
      <c r="I102" s="92" t="s">
        <v>37</v>
      </c>
      <c r="J102" s="96">
        <v>1</v>
      </c>
      <c r="K102" s="108">
        <f t="shared" si="1"/>
        <v>1</v>
      </c>
      <c r="L102" s="92"/>
    </row>
    <row r="103" spans="1:12" ht="12.75">
      <c r="A103" s="109">
        <v>97</v>
      </c>
      <c r="B103" s="40" t="s">
        <v>492</v>
      </c>
      <c r="C103" s="40" t="s">
        <v>332</v>
      </c>
      <c r="D103" s="4" t="s">
        <v>80</v>
      </c>
      <c r="E103" s="105"/>
      <c r="F103" s="105"/>
      <c r="G103" s="94"/>
      <c r="H103" s="108"/>
      <c r="I103" s="106" t="s">
        <v>136</v>
      </c>
      <c r="J103" s="107">
        <v>1</v>
      </c>
      <c r="K103" s="108">
        <f t="shared" si="1"/>
        <v>1</v>
      </c>
      <c r="L103" s="106"/>
    </row>
    <row r="104" spans="1:12" ht="12.75">
      <c r="A104" s="109">
        <v>98</v>
      </c>
      <c r="B104" s="40" t="s">
        <v>595</v>
      </c>
      <c r="C104" s="40" t="s">
        <v>594</v>
      </c>
      <c r="D104" s="26" t="s">
        <v>2265</v>
      </c>
      <c r="E104" s="5"/>
      <c r="F104" s="109"/>
      <c r="G104" s="22" t="s">
        <v>1387</v>
      </c>
      <c r="H104" s="137">
        <f>0.5/7+0.25</f>
        <v>0.3214285714285714</v>
      </c>
      <c r="I104" s="106" t="s">
        <v>137</v>
      </c>
      <c r="J104" s="107">
        <v>0.75</v>
      </c>
      <c r="K104" s="108">
        <f t="shared" si="1"/>
        <v>1.0714285714285714</v>
      </c>
      <c r="L104" s="107"/>
    </row>
    <row r="105" spans="1:12" ht="12.75">
      <c r="A105" s="109">
        <v>99</v>
      </c>
      <c r="B105" s="40" t="s">
        <v>622</v>
      </c>
      <c r="C105" s="40" t="s">
        <v>582</v>
      </c>
      <c r="D105" s="4" t="s">
        <v>97</v>
      </c>
      <c r="E105" s="105"/>
      <c r="F105" s="108"/>
      <c r="G105" s="106"/>
      <c r="H105" s="108"/>
      <c r="I105" s="94" t="s">
        <v>130</v>
      </c>
      <c r="J105" s="107">
        <v>0.75</v>
      </c>
      <c r="K105" s="108">
        <f t="shared" si="1"/>
        <v>0.75</v>
      </c>
      <c r="L105" s="107"/>
    </row>
    <row r="106" spans="1:12" ht="12.75">
      <c r="A106" s="109"/>
      <c r="B106" s="40" t="s">
        <v>2379</v>
      </c>
      <c r="C106" s="40" t="s">
        <v>508</v>
      </c>
      <c r="D106" s="4" t="s">
        <v>329</v>
      </c>
      <c r="E106" s="105"/>
      <c r="F106" s="108"/>
      <c r="G106" s="106" t="s">
        <v>2380</v>
      </c>
      <c r="H106" s="108">
        <v>1</v>
      </c>
      <c r="I106" s="94"/>
      <c r="J106" s="107"/>
      <c r="K106" s="108">
        <f t="shared" si="1"/>
        <v>1</v>
      </c>
      <c r="L106" s="107"/>
    </row>
    <row r="107" spans="1:12" ht="12.75">
      <c r="A107" s="109">
        <v>100</v>
      </c>
      <c r="B107" s="40" t="s">
        <v>997</v>
      </c>
      <c r="C107" s="40" t="s">
        <v>508</v>
      </c>
      <c r="D107" s="330" t="s">
        <v>92</v>
      </c>
      <c r="E107" s="105"/>
      <c r="F107" s="105"/>
      <c r="G107" s="106"/>
      <c r="H107" s="108"/>
      <c r="I107" s="106" t="s">
        <v>45</v>
      </c>
      <c r="J107" s="107">
        <v>1.5</v>
      </c>
      <c r="K107" s="108">
        <f t="shared" si="1"/>
        <v>1.5</v>
      </c>
      <c r="L107" s="106"/>
    </row>
    <row r="108" spans="1:12" ht="12.75">
      <c r="A108" s="109">
        <v>101</v>
      </c>
      <c r="B108" s="40" t="s">
        <v>1030</v>
      </c>
      <c r="C108" s="40" t="s">
        <v>508</v>
      </c>
      <c r="D108" s="4" t="s">
        <v>96</v>
      </c>
      <c r="E108" s="120" t="s">
        <v>2389</v>
      </c>
      <c r="F108" s="105">
        <v>0.5</v>
      </c>
      <c r="G108" s="94"/>
      <c r="H108" s="108"/>
      <c r="I108" s="106" t="s">
        <v>132</v>
      </c>
      <c r="J108" s="107">
        <v>1</v>
      </c>
      <c r="K108" s="108">
        <f t="shared" si="1"/>
        <v>1.5</v>
      </c>
      <c r="L108" s="106"/>
    </row>
    <row r="109" spans="1:12" ht="12.75">
      <c r="A109" s="109">
        <v>102</v>
      </c>
      <c r="B109" s="40" t="s">
        <v>606</v>
      </c>
      <c r="C109" s="40" t="s">
        <v>500</v>
      </c>
      <c r="D109" s="128" t="s">
        <v>310</v>
      </c>
      <c r="E109" s="105"/>
      <c r="F109" s="108"/>
      <c r="G109" s="106" t="s">
        <v>312</v>
      </c>
      <c r="H109" s="108">
        <v>0.5</v>
      </c>
      <c r="I109" s="106"/>
      <c r="J109" s="107"/>
      <c r="K109" s="108">
        <f t="shared" si="1"/>
        <v>0.5</v>
      </c>
      <c r="L109" s="107"/>
    </row>
    <row r="110" spans="1:12" ht="12.75">
      <c r="A110" s="109">
        <v>103</v>
      </c>
      <c r="B110" s="40" t="s">
        <v>445</v>
      </c>
      <c r="C110" s="40" t="s">
        <v>500</v>
      </c>
      <c r="D110" s="4" t="s">
        <v>78</v>
      </c>
      <c r="E110" s="108"/>
      <c r="F110" s="107"/>
      <c r="G110" s="106"/>
      <c r="H110" s="108"/>
      <c r="I110" s="106" t="s">
        <v>135</v>
      </c>
      <c r="J110" s="96">
        <v>0.6</v>
      </c>
      <c r="K110" s="108">
        <f t="shared" si="1"/>
        <v>0.6</v>
      </c>
      <c r="L110" s="107"/>
    </row>
    <row r="111" spans="1:12" ht="25.5">
      <c r="A111" s="109">
        <v>104</v>
      </c>
      <c r="B111" s="40" t="s">
        <v>604</v>
      </c>
      <c r="C111" s="40" t="s">
        <v>500</v>
      </c>
      <c r="D111" s="28" t="s">
        <v>69</v>
      </c>
      <c r="E111" s="105"/>
      <c r="F111" s="108"/>
      <c r="G111" s="94" t="s">
        <v>2485</v>
      </c>
      <c r="H111" s="108">
        <f>0.5+0.33334</f>
        <v>0.83334</v>
      </c>
      <c r="I111" s="109" t="s">
        <v>128</v>
      </c>
      <c r="J111" s="108">
        <v>1</v>
      </c>
      <c r="K111" s="108">
        <f t="shared" si="1"/>
        <v>1.83334</v>
      </c>
      <c r="L111" s="107"/>
    </row>
    <row r="112" spans="1:12" ht="12.75">
      <c r="A112" s="109">
        <v>105</v>
      </c>
      <c r="B112" s="40" t="s">
        <v>355</v>
      </c>
      <c r="C112" s="40" t="s">
        <v>354</v>
      </c>
      <c r="D112" s="4" t="s">
        <v>80</v>
      </c>
      <c r="E112" s="105"/>
      <c r="F112" s="108"/>
      <c r="G112" s="112"/>
      <c r="H112" s="137"/>
      <c r="I112" s="106" t="s">
        <v>136</v>
      </c>
      <c r="J112" s="107">
        <v>1</v>
      </c>
      <c r="K112" s="108">
        <f t="shared" si="1"/>
        <v>1</v>
      </c>
      <c r="L112" s="107"/>
    </row>
    <row r="113" spans="1:12" ht="12.75">
      <c r="A113" s="109">
        <v>106</v>
      </c>
      <c r="B113" s="40" t="s">
        <v>804</v>
      </c>
      <c r="C113" s="40" t="s">
        <v>354</v>
      </c>
      <c r="D113" s="28" t="s">
        <v>82</v>
      </c>
      <c r="E113" s="105"/>
      <c r="F113" s="105"/>
      <c r="G113" s="22" t="s">
        <v>383</v>
      </c>
      <c r="H113" s="108">
        <v>0.5</v>
      </c>
      <c r="I113" s="106" t="s">
        <v>134</v>
      </c>
      <c r="J113" s="107">
        <v>3</v>
      </c>
      <c r="K113" s="108">
        <f t="shared" si="1"/>
        <v>3.5</v>
      </c>
      <c r="L113" s="106"/>
    </row>
    <row r="114" spans="1:12" ht="12.75">
      <c r="A114" s="109">
        <v>108</v>
      </c>
      <c r="B114" s="40" t="s">
        <v>897</v>
      </c>
      <c r="C114" s="40" t="s">
        <v>373</v>
      </c>
      <c r="D114" s="4" t="s">
        <v>91</v>
      </c>
      <c r="E114" s="105"/>
      <c r="F114" s="105"/>
      <c r="G114" s="94"/>
      <c r="H114" s="108"/>
      <c r="I114" s="106" t="s">
        <v>136</v>
      </c>
      <c r="J114" s="107">
        <v>1</v>
      </c>
      <c r="K114" s="108">
        <f t="shared" si="1"/>
        <v>1</v>
      </c>
      <c r="L114" s="106"/>
    </row>
    <row r="115" spans="1:14" s="51" customFormat="1" ht="51">
      <c r="A115" s="109">
        <v>109</v>
      </c>
      <c r="B115" s="33" t="s">
        <v>1071</v>
      </c>
      <c r="C115" s="33" t="s">
        <v>373</v>
      </c>
      <c r="D115" s="17" t="s">
        <v>107</v>
      </c>
      <c r="E115" s="97"/>
      <c r="F115" s="96"/>
      <c r="G115" s="101" t="s">
        <v>2393</v>
      </c>
      <c r="H115" s="97">
        <f>0.25+0.5+0.16667+1+0.1</f>
        <v>2.01667</v>
      </c>
      <c r="I115" s="93" t="s">
        <v>120</v>
      </c>
      <c r="J115" s="97">
        <v>4</v>
      </c>
      <c r="K115" s="108">
        <f t="shared" si="1"/>
        <v>6.0166699999999995</v>
      </c>
      <c r="L115" s="96"/>
      <c r="M115" s="50"/>
      <c r="N115" s="50"/>
    </row>
    <row r="116" spans="1:14" ht="12.75">
      <c r="A116" s="109"/>
      <c r="B116" s="40" t="s">
        <v>642</v>
      </c>
      <c r="C116" s="40" t="s">
        <v>582</v>
      </c>
      <c r="D116" s="4" t="s">
        <v>328</v>
      </c>
      <c r="E116" s="108"/>
      <c r="F116" s="107"/>
      <c r="G116" s="94" t="s">
        <v>2372</v>
      </c>
      <c r="H116" s="108">
        <v>0.5</v>
      </c>
      <c r="I116" s="109"/>
      <c r="J116" s="108"/>
      <c r="K116" s="108">
        <f t="shared" si="1"/>
        <v>0.5</v>
      </c>
      <c r="L116" s="107"/>
      <c r="M116" s="54"/>
      <c r="N116" s="54"/>
    </row>
    <row r="117" spans="1:14" ht="12.75">
      <c r="A117" s="109" t="s">
        <v>1338</v>
      </c>
      <c r="B117" s="40" t="s">
        <v>2358</v>
      </c>
      <c r="C117" s="40" t="s">
        <v>373</v>
      </c>
      <c r="D117" s="4" t="s">
        <v>2359</v>
      </c>
      <c r="E117" s="108"/>
      <c r="F117" s="107"/>
      <c r="G117" s="94" t="s">
        <v>2360</v>
      </c>
      <c r="H117" s="108">
        <v>0.5</v>
      </c>
      <c r="I117" s="109"/>
      <c r="J117" s="108"/>
      <c r="K117" s="108">
        <f t="shared" si="1"/>
        <v>0.5</v>
      </c>
      <c r="L117" s="107"/>
      <c r="M117" s="54"/>
      <c r="N117" s="54"/>
    </row>
    <row r="118" spans="1:12" ht="12.75">
      <c r="A118" s="109">
        <v>110</v>
      </c>
      <c r="B118" s="40" t="s">
        <v>1019</v>
      </c>
      <c r="C118" s="40" t="s">
        <v>466</v>
      </c>
      <c r="D118" s="4" t="s">
        <v>69</v>
      </c>
      <c r="E118" s="105"/>
      <c r="F118" s="105"/>
      <c r="G118" s="94"/>
      <c r="H118" s="108"/>
      <c r="I118" s="106" t="s">
        <v>124</v>
      </c>
      <c r="J118" s="107">
        <v>0.6</v>
      </c>
      <c r="K118" s="108">
        <f t="shared" si="1"/>
        <v>0.6</v>
      </c>
      <c r="L118" s="106"/>
    </row>
    <row r="119" spans="1:12" ht="12.75">
      <c r="A119" s="109">
        <v>112</v>
      </c>
      <c r="B119" s="40" t="s">
        <v>433</v>
      </c>
      <c r="C119" s="40" t="s">
        <v>466</v>
      </c>
      <c r="D119" s="4" t="s">
        <v>270</v>
      </c>
      <c r="E119" s="105"/>
      <c r="F119" s="108"/>
      <c r="G119" s="106" t="s">
        <v>312</v>
      </c>
      <c r="H119" s="137">
        <v>0.5</v>
      </c>
      <c r="I119" s="94" t="s">
        <v>125</v>
      </c>
      <c r="J119" s="107">
        <v>1.5</v>
      </c>
      <c r="K119" s="108">
        <f t="shared" si="1"/>
        <v>2</v>
      </c>
      <c r="L119" s="107"/>
    </row>
    <row r="120" spans="1:12" ht="12.75">
      <c r="A120" s="109">
        <v>113</v>
      </c>
      <c r="B120" s="40" t="s">
        <v>480</v>
      </c>
      <c r="C120" s="40" t="s">
        <v>466</v>
      </c>
      <c r="D120" s="4" t="s">
        <v>96</v>
      </c>
      <c r="E120" s="115"/>
      <c r="F120" s="119"/>
      <c r="G120" s="117"/>
      <c r="H120" s="119"/>
      <c r="I120" s="106" t="s">
        <v>132</v>
      </c>
      <c r="J120" s="107">
        <v>1</v>
      </c>
      <c r="K120" s="108">
        <f t="shared" si="1"/>
        <v>1</v>
      </c>
      <c r="L120" s="118"/>
    </row>
    <row r="121" spans="1:12" ht="12.75">
      <c r="A121" s="109">
        <v>114</v>
      </c>
      <c r="B121" s="40" t="s">
        <v>566</v>
      </c>
      <c r="C121" s="40" t="s">
        <v>466</v>
      </c>
      <c r="D121" s="4" t="s">
        <v>275</v>
      </c>
      <c r="E121" s="105"/>
      <c r="F121" s="108"/>
      <c r="G121" s="106"/>
      <c r="H121" s="108"/>
      <c r="I121" s="22" t="s">
        <v>297</v>
      </c>
      <c r="J121" s="107">
        <v>0.75</v>
      </c>
      <c r="K121" s="108">
        <f t="shared" si="1"/>
        <v>0.75</v>
      </c>
      <c r="L121" s="107"/>
    </row>
    <row r="122" spans="1:12" ht="12.75">
      <c r="A122" s="109">
        <v>115</v>
      </c>
      <c r="B122" s="40" t="s">
        <v>448</v>
      </c>
      <c r="C122" s="40" t="s">
        <v>466</v>
      </c>
      <c r="D122" s="26" t="s">
        <v>93</v>
      </c>
      <c r="E122" s="22"/>
      <c r="F122" s="109"/>
      <c r="G122" s="22" t="s">
        <v>381</v>
      </c>
      <c r="H122" s="137">
        <v>0.25</v>
      </c>
      <c r="I122" s="106"/>
      <c r="J122" s="107"/>
      <c r="K122" s="108">
        <f t="shared" si="1"/>
        <v>0.25</v>
      </c>
      <c r="L122" s="107"/>
    </row>
    <row r="123" spans="1:12" ht="12.75">
      <c r="A123" s="109">
        <v>116</v>
      </c>
      <c r="B123" s="40" t="s">
        <v>521</v>
      </c>
      <c r="C123" s="40" t="s">
        <v>466</v>
      </c>
      <c r="D123" s="26" t="s">
        <v>2262</v>
      </c>
      <c r="E123" s="22"/>
      <c r="F123" s="109"/>
      <c r="G123" s="22" t="s">
        <v>381</v>
      </c>
      <c r="H123" s="137">
        <v>0.25</v>
      </c>
      <c r="I123" s="45"/>
      <c r="J123" s="107"/>
      <c r="K123" s="108">
        <f t="shared" si="1"/>
        <v>0.25</v>
      </c>
      <c r="L123" s="107"/>
    </row>
    <row r="124" spans="1:12" ht="12.75">
      <c r="A124" s="109">
        <v>117</v>
      </c>
      <c r="B124" s="40" t="s">
        <v>1001</v>
      </c>
      <c r="C124" s="40" t="s">
        <v>466</v>
      </c>
      <c r="D124" s="4" t="s">
        <v>109</v>
      </c>
      <c r="E124" s="111"/>
      <c r="F124" s="108"/>
      <c r="G124" s="112"/>
      <c r="H124" s="108"/>
      <c r="I124" s="106" t="s">
        <v>131</v>
      </c>
      <c r="J124" s="107">
        <v>1</v>
      </c>
      <c r="K124" s="108">
        <f t="shared" si="1"/>
        <v>1</v>
      </c>
      <c r="L124" s="107"/>
    </row>
    <row r="125" spans="1:12" ht="12.75">
      <c r="A125" s="109"/>
      <c r="B125" s="40" t="s">
        <v>523</v>
      </c>
      <c r="C125" s="40" t="s">
        <v>557</v>
      </c>
      <c r="D125" s="4" t="s">
        <v>107</v>
      </c>
      <c r="E125" s="111"/>
      <c r="F125" s="108"/>
      <c r="G125" s="112" t="s">
        <v>2394</v>
      </c>
      <c r="H125" s="108">
        <v>0.5</v>
      </c>
      <c r="I125" s="106"/>
      <c r="J125" s="107"/>
      <c r="K125" s="108">
        <f t="shared" si="1"/>
        <v>0.5</v>
      </c>
      <c r="L125" s="107"/>
    </row>
    <row r="126" spans="1:12" ht="12.75">
      <c r="A126" s="109">
        <v>118</v>
      </c>
      <c r="B126" s="40" t="s">
        <v>1044</v>
      </c>
      <c r="C126" s="40" t="s">
        <v>524</v>
      </c>
      <c r="D126" s="4" t="s">
        <v>88</v>
      </c>
      <c r="E126" s="105"/>
      <c r="F126" s="108"/>
      <c r="G126" s="106"/>
      <c r="H126" s="108"/>
      <c r="I126" s="106" t="s">
        <v>54</v>
      </c>
      <c r="J126" s="107">
        <v>0.75</v>
      </c>
      <c r="K126" s="108">
        <f t="shared" si="1"/>
        <v>0.75</v>
      </c>
      <c r="L126" s="107"/>
    </row>
    <row r="127" spans="1:12" ht="12.75">
      <c r="A127" s="109">
        <v>119</v>
      </c>
      <c r="B127" s="40" t="s">
        <v>898</v>
      </c>
      <c r="C127" s="40" t="s">
        <v>650</v>
      </c>
      <c r="D127" s="4" t="s">
        <v>114</v>
      </c>
      <c r="E127" s="111"/>
      <c r="F127" s="108"/>
      <c r="G127" s="112"/>
      <c r="H127" s="108"/>
      <c r="I127" s="106" t="s">
        <v>52</v>
      </c>
      <c r="J127" s="107">
        <f>3/4</f>
        <v>0.75</v>
      </c>
      <c r="K127" s="108">
        <f t="shared" si="1"/>
        <v>0.75</v>
      </c>
      <c r="L127" s="107"/>
    </row>
    <row r="128" spans="1:14" s="338" customFormat="1" ht="12.75">
      <c r="A128" s="109">
        <v>120</v>
      </c>
      <c r="B128" s="332" t="s">
        <v>649</v>
      </c>
      <c r="C128" s="332" t="s">
        <v>650</v>
      </c>
      <c r="D128" s="215"/>
      <c r="E128" s="215"/>
      <c r="F128" s="215"/>
      <c r="G128" s="333" t="s">
        <v>647</v>
      </c>
      <c r="H128" s="334">
        <v>0.25</v>
      </c>
      <c r="I128" s="215"/>
      <c r="J128" s="335"/>
      <c r="K128" s="108">
        <f t="shared" si="1"/>
        <v>0.25</v>
      </c>
      <c r="L128" s="335"/>
      <c r="M128" s="337"/>
      <c r="N128" s="337"/>
    </row>
    <row r="129" spans="1:12" ht="12.75">
      <c r="A129" s="109">
        <v>121</v>
      </c>
      <c r="B129" s="7" t="s">
        <v>363</v>
      </c>
      <c r="C129" s="7" t="s">
        <v>352</v>
      </c>
      <c r="D129" s="7" t="s">
        <v>362</v>
      </c>
      <c r="E129" s="30" t="s">
        <v>356</v>
      </c>
      <c r="F129" s="22">
        <v>1</v>
      </c>
      <c r="G129" s="99"/>
      <c r="H129" s="22"/>
      <c r="I129" s="22"/>
      <c r="J129" s="22"/>
      <c r="K129" s="108">
        <f t="shared" si="1"/>
        <v>1</v>
      </c>
      <c r="L129" s="22"/>
    </row>
    <row r="130" spans="1:12" ht="12.75">
      <c r="A130" s="109">
        <v>122</v>
      </c>
      <c r="B130" s="40" t="s">
        <v>872</v>
      </c>
      <c r="C130" s="40" t="s">
        <v>352</v>
      </c>
      <c r="D130" s="28" t="s">
        <v>2266</v>
      </c>
      <c r="E130" s="105"/>
      <c r="F130" s="108"/>
      <c r="G130" s="106" t="s">
        <v>308</v>
      </c>
      <c r="H130" s="108">
        <v>0.5</v>
      </c>
      <c r="I130" s="106"/>
      <c r="J130" s="107"/>
      <c r="K130" s="108">
        <f t="shared" si="1"/>
        <v>0.5</v>
      </c>
      <c r="L130" s="107"/>
    </row>
    <row r="131" spans="1:12" ht="12.75">
      <c r="A131" s="109">
        <v>123</v>
      </c>
      <c r="B131" s="40" t="s">
        <v>897</v>
      </c>
      <c r="C131" s="40" t="s">
        <v>352</v>
      </c>
      <c r="D131" s="4" t="s">
        <v>100</v>
      </c>
      <c r="E131" s="105"/>
      <c r="F131" s="108"/>
      <c r="G131" s="22"/>
      <c r="H131" s="108"/>
      <c r="I131" s="22" t="s">
        <v>303</v>
      </c>
      <c r="J131" s="108">
        <v>0.6</v>
      </c>
      <c r="K131" s="108">
        <f t="shared" si="1"/>
        <v>0.6</v>
      </c>
      <c r="L131" s="107"/>
    </row>
    <row r="132" spans="1:12" ht="12.75">
      <c r="A132" s="109">
        <v>124</v>
      </c>
      <c r="B132" s="40" t="s">
        <v>697</v>
      </c>
      <c r="C132" s="40" t="s">
        <v>597</v>
      </c>
      <c r="D132" s="4" t="s">
        <v>79</v>
      </c>
      <c r="E132" s="105"/>
      <c r="F132" s="105"/>
      <c r="G132" s="94"/>
      <c r="H132" s="108"/>
      <c r="I132" s="106" t="s">
        <v>55</v>
      </c>
      <c r="J132" s="107">
        <v>0.6</v>
      </c>
      <c r="K132" s="108">
        <f t="shared" si="1"/>
        <v>0.6</v>
      </c>
      <c r="L132" s="106"/>
    </row>
    <row r="133" spans="1:12" ht="12.75">
      <c r="A133" s="109">
        <v>125</v>
      </c>
      <c r="B133" s="40" t="s">
        <v>1065</v>
      </c>
      <c r="C133" s="40" t="s">
        <v>597</v>
      </c>
      <c r="D133" s="4" t="s">
        <v>93</v>
      </c>
      <c r="E133" s="105"/>
      <c r="F133" s="105"/>
      <c r="G133" s="94"/>
      <c r="H133" s="108"/>
      <c r="I133" s="122" t="s">
        <v>54</v>
      </c>
      <c r="J133" s="119">
        <v>0.75</v>
      </c>
      <c r="K133" s="108">
        <f t="shared" si="1"/>
        <v>0.75</v>
      </c>
      <c r="L133" s="92"/>
    </row>
    <row r="134" spans="1:12" ht="12.75">
      <c r="A134" s="109">
        <v>126</v>
      </c>
      <c r="B134" s="40" t="s">
        <v>507</v>
      </c>
      <c r="C134" s="40" t="s">
        <v>587</v>
      </c>
      <c r="D134" s="4" t="s">
        <v>87</v>
      </c>
      <c r="E134" s="105"/>
      <c r="F134" s="105"/>
      <c r="G134" s="94"/>
      <c r="H134" s="108"/>
      <c r="I134" s="106" t="s">
        <v>54</v>
      </c>
      <c r="J134" s="107">
        <v>0.75</v>
      </c>
      <c r="K134" s="108">
        <f aca="true" t="shared" si="2" ref="K134:K196">J134+H134+F134</f>
        <v>0.75</v>
      </c>
      <c r="L134" s="106"/>
    </row>
    <row r="135" spans="1:12" ht="12.75">
      <c r="A135" s="109"/>
      <c r="B135" s="40" t="s">
        <v>364</v>
      </c>
      <c r="C135" s="40" t="s">
        <v>1812</v>
      </c>
      <c r="D135" s="4" t="s">
        <v>329</v>
      </c>
      <c r="E135" s="105"/>
      <c r="F135" s="105"/>
      <c r="G135" s="94" t="s">
        <v>2387</v>
      </c>
      <c r="H135" s="108">
        <v>0.5</v>
      </c>
      <c r="I135" s="106"/>
      <c r="J135" s="107"/>
      <c r="K135" s="108">
        <f t="shared" si="2"/>
        <v>0.5</v>
      </c>
      <c r="L135" s="106"/>
    </row>
    <row r="136" spans="1:12" ht="12.75">
      <c r="A136" s="109">
        <v>127</v>
      </c>
      <c r="B136" s="40" t="s">
        <v>1085</v>
      </c>
      <c r="C136" s="40" t="s">
        <v>360</v>
      </c>
      <c r="D136" s="4" t="s">
        <v>105</v>
      </c>
      <c r="E136" s="108"/>
      <c r="F136" s="107"/>
      <c r="G136" s="94"/>
      <c r="H136" s="108"/>
      <c r="I136" s="22" t="s">
        <v>292</v>
      </c>
      <c r="J136" s="108">
        <v>0.6</v>
      </c>
      <c r="K136" s="108">
        <f t="shared" si="2"/>
        <v>0.6</v>
      </c>
      <c r="L136" s="107"/>
    </row>
    <row r="137" spans="1:12" ht="12.75">
      <c r="A137" s="109">
        <v>128</v>
      </c>
      <c r="B137" s="40" t="s">
        <v>475</v>
      </c>
      <c r="C137" s="40" t="s">
        <v>360</v>
      </c>
      <c r="D137" s="28" t="s">
        <v>104</v>
      </c>
      <c r="E137" s="108"/>
      <c r="F137" s="107"/>
      <c r="G137" s="106" t="s">
        <v>308</v>
      </c>
      <c r="H137" s="108">
        <v>0.5</v>
      </c>
      <c r="I137" s="109"/>
      <c r="J137" s="108"/>
      <c r="K137" s="108">
        <f t="shared" si="2"/>
        <v>0.5</v>
      </c>
      <c r="L137" s="107"/>
    </row>
    <row r="138" spans="1:12" ht="12.75">
      <c r="A138" s="109">
        <v>129</v>
      </c>
      <c r="B138" s="40" t="s">
        <v>907</v>
      </c>
      <c r="C138" s="40" t="s">
        <v>360</v>
      </c>
      <c r="D138" s="4" t="s">
        <v>86</v>
      </c>
      <c r="E138" s="105"/>
      <c r="F138" s="108"/>
      <c r="G138" s="106"/>
      <c r="H138" s="108"/>
      <c r="I138" s="94" t="s">
        <v>130</v>
      </c>
      <c r="J138" s="107">
        <v>0.75</v>
      </c>
      <c r="K138" s="108">
        <f t="shared" si="2"/>
        <v>0.75</v>
      </c>
      <c r="L138" s="107"/>
    </row>
    <row r="139" spans="1:12" ht="12.75">
      <c r="A139" s="109">
        <v>131</v>
      </c>
      <c r="B139" s="40" t="s">
        <v>1025</v>
      </c>
      <c r="C139" s="40" t="s">
        <v>520</v>
      </c>
      <c r="D139" s="4" t="s">
        <v>80</v>
      </c>
      <c r="E139" s="105"/>
      <c r="F139" s="105"/>
      <c r="G139" s="106"/>
      <c r="H139" s="108"/>
      <c r="I139" s="106" t="s">
        <v>40</v>
      </c>
      <c r="J139" s="107">
        <v>1</v>
      </c>
      <c r="K139" s="108">
        <f t="shared" si="2"/>
        <v>1</v>
      </c>
      <c r="L139" s="106"/>
    </row>
    <row r="140" spans="1:14" s="62" customFormat="1" ht="25.5">
      <c r="A140" s="109">
        <v>132</v>
      </c>
      <c r="B140" s="40" t="s">
        <v>1117</v>
      </c>
      <c r="C140" s="40" t="s">
        <v>339</v>
      </c>
      <c r="D140" s="26" t="s">
        <v>95</v>
      </c>
      <c r="E140" s="22"/>
      <c r="F140" s="109"/>
      <c r="G140" s="7" t="s">
        <v>2385</v>
      </c>
      <c r="H140" s="108">
        <v>0.667</v>
      </c>
      <c r="I140" s="106"/>
      <c r="J140" s="107"/>
      <c r="K140" s="108">
        <f t="shared" si="2"/>
        <v>0.667</v>
      </c>
      <c r="L140" s="107"/>
      <c r="M140" s="69"/>
      <c r="N140" s="69"/>
    </row>
    <row r="141" spans="1:12" ht="12.75">
      <c r="A141" s="109">
        <v>133</v>
      </c>
      <c r="B141" s="40" t="s">
        <v>1061</v>
      </c>
      <c r="C141" s="40" t="s">
        <v>339</v>
      </c>
      <c r="D141" s="4" t="s">
        <v>96</v>
      </c>
      <c r="E141" s="105"/>
      <c r="F141" s="105"/>
      <c r="G141" s="94"/>
      <c r="H141" s="108"/>
      <c r="I141" s="45" t="s">
        <v>139</v>
      </c>
      <c r="J141" s="107">
        <v>0.75</v>
      </c>
      <c r="K141" s="108">
        <f t="shared" si="2"/>
        <v>0.75</v>
      </c>
      <c r="L141" s="106"/>
    </row>
    <row r="142" spans="1:12" ht="12.75">
      <c r="A142" s="109">
        <v>134</v>
      </c>
      <c r="B142" s="40" t="s">
        <v>1000</v>
      </c>
      <c r="C142" s="40" t="s">
        <v>339</v>
      </c>
      <c r="D142" s="4" t="s">
        <v>109</v>
      </c>
      <c r="E142" s="105"/>
      <c r="F142" s="105"/>
      <c r="G142" s="106"/>
      <c r="H142" s="108"/>
      <c r="I142" s="106" t="s">
        <v>131</v>
      </c>
      <c r="J142" s="107">
        <v>1</v>
      </c>
      <c r="K142" s="108">
        <f t="shared" si="2"/>
        <v>1</v>
      </c>
      <c r="L142" s="92"/>
    </row>
    <row r="143" spans="1:12" ht="12.75">
      <c r="A143" s="109" t="s">
        <v>1338</v>
      </c>
      <c r="B143" s="40" t="s">
        <v>1003</v>
      </c>
      <c r="C143" s="40" t="s">
        <v>339</v>
      </c>
      <c r="D143" s="4" t="s">
        <v>270</v>
      </c>
      <c r="E143" s="105"/>
      <c r="F143" s="108"/>
      <c r="G143" s="106"/>
      <c r="H143" s="108"/>
      <c r="I143" s="94" t="s">
        <v>125</v>
      </c>
      <c r="J143" s="107">
        <v>1.5</v>
      </c>
      <c r="K143" s="108">
        <f t="shared" si="2"/>
        <v>1.5</v>
      </c>
      <c r="L143" s="107"/>
    </row>
    <row r="144" spans="1:12" ht="12.75">
      <c r="A144" s="109">
        <v>136</v>
      </c>
      <c r="B144" s="40" t="s">
        <v>1122</v>
      </c>
      <c r="C144" s="40" t="s">
        <v>339</v>
      </c>
      <c r="D144" s="26" t="s">
        <v>273</v>
      </c>
      <c r="E144" s="6"/>
      <c r="F144" s="109"/>
      <c r="G144" s="22" t="s">
        <v>380</v>
      </c>
      <c r="H144" s="108">
        <f>0.5/3</f>
        <v>0.16666666666666666</v>
      </c>
      <c r="I144" s="45"/>
      <c r="J144" s="107"/>
      <c r="K144" s="108">
        <f t="shared" si="2"/>
        <v>0.16666666666666666</v>
      </c>
      <c r="L144" s="107"/>
    </row>
    <row r="145" spans="1:12" ht="12.75">
      <c r="A145" s="109">
        <v>137</v>
      </c>
      <c r="B145" s="40" t="s">
        <v>1056</v>
      </c>
      <c r="C145" s="40" t="s">
        <v>339</v>
      </c>
      <c r="D145" s="26" t="s">
        <v>2267</v>
      </c>
      <c r="E145" s="5"/>
      <c r="F145" s="109"/>
      <c r="G145" s="22" t="s">
        <v>382</v>
      </c>
      <c r="H145" s="137">
        <f>0.5/7</f>
        <v>0.07142857142857142</v>
      </c>
      <c r="I145" s="106" t="s">
        <v>137</v>
      </c>
      <c r="J145" s="107">
        <v>0.75</v>
      </c>
      <c r="K145" s="108">
        <f t="shared" si="2"/>
        <v>0.8214285714285714</v>
      </c>
      <c r="L145" s="107"/>
    </row>
    <row r="146" spans="1:12" ht="12.75">
      <c r="A146" s="109">
        <v>138</v>
      </c>
      <c r="B146" s="40" t="s">
        <v>1017</v>
      </c>
      <c r="C146" s="40" t="s">
        <v>339</v>
      </c>
      <c r="D146" s="4" t="s">
        <v>78</v>
      </c>
      <c r="E146" s="95"/>
      <c r="F146" s="95"/>
      <c r="G146" s="94"/>
      <c r="H146" s="108"/>
      <c r="I146" s="106" t="s">
        <v>135</v>
      </c>
      <c r="J146" s="96">
        <v>0.6</v>
      </c>
      <c r="K146" s="108">
        <f t="shared" si="2"/>
        <v>0.6</v>
      </c>
      <c r="L146" s="92"/>
    </row>
    <row r="147" spans="1:12" ht="12.75">
      <c r="A147" s="109">
        <v>139</v>
      </c>
      <c r="B147" s="40" t="s">
        <v>1039</v>
      </c>
      <c r="C147" s="40" t="s">
        <v>339</v>
      </c>
      <c r="D147" s="4" t="s">
        <v>86</v>
      </c>
      <c r="E147" s="105"/>
      <c r="F147" s="105"/>
      <c r="G147" s="94"/>
      <c r="H147" s="108"/>
      <c r="I147" s="94" t="s">
        <v>130</v>
      </c>
      <c r="J147" s="107">
        <v>0.75</v>
      </c>
      <c r="K147" s="108">
        <f t="shared" si="2"/>
        <v>0.75</v>
      </c>
      <c r="L147" s="106"/>
    </row>
    <row r="148" spans="1:12" ht="12.75">
      <c r="A148" s="109">
        <v>140</v>
      </c>
      <c r="B148" s="40" t="s">
        <v>1105</v>
      </c>
      <c r="C148" s="40" t="s">
        <v>339</v>
      </c>
      <c r="D148" s="28" t="s">
        <v>2268</v>
      </c>
      <c r="E148" s="108"/>
      <c r="F148" s="107"/>
      <c r="G148" s="106" t="s">
        <v>308</v>
      </c>
      <c r="H148" s="108">
        <v>0.5</v>
      </c>
      <c r="I148" s="109"/>
      <c r="J148" s="108"/>
      <c r="K148" s="108">
        <f t="shared" si="2"/>
        <v>0.5</v>
      </c>
      <c r="L148" s="107"/>
    </row>
    <row r="149" spans="1:12" ht="12.75">
      <c r="A149" s="109">
        <v>141</v>
      </c>
      <c r="B149" s="40" t="s">
        <v>1011</v>
      </c>
      <c r="C149" s="40" t="s">
        <v>339</v>
      </c>
      <c r="D149" s="28" t="s">
        <v>118</v>
      </c>
      <c r="E149" s="105"/>
      <c r="F149" s="105"/>
      <c r="G149" s="94"/>
      <c r="H149" s="108"/>
      <c r="I149" s="106" t="s">
        <v>127</v>
      </c>
      <c r="J149" s="107">
        <v>3</v>
      </c>
      <c r="K149" s="108">
        <f t="shared" si="2"/>
        <v>3</v>
      </c>
      <c r="L149" s="106"/>
    </row>
    <row r="150" spans="1:14" s="338" customFormat="1" ht="12.75">
      <c r="A150" s="109">
        <v>142</v>
      </c>
      <c r="B150" s="339" t="s">
        <v>1112</v>
      </c>
      <c r="C150" s="339" t="s">
        <v>339</v>
      </c>
      <c r="D150" s="340"/>
      <c r="E150" s="215"/>
      <c r="F150" s="331"/>
      <c r="G150" s="215" t="s">
        <v>381</v>
      </c>
      <c r="H150" s="336">
        <v>0.5</v>
      </c>
      <c r="I150" s="331"/>
      <c r="J150" s="336"/>
      <c r="K150" s="108">
        <f t="shared" si="2"/>
        <v>0.5</v>
      </c>
      <c r="L150" s="335"/>
      <c r="M150" s="337"/>
      <c r="N150" s="337"/>
    </row>
    <row r="151" spans="1:12" ht="12.75">
      <c r="A151" s="109">
        <v>143</v>
      </c>
      <c r="B151" s="40" t="s">
        <v>1094</v>
      </c>
      <c r="C151" s="40" t="s">
        <v>339</v>
      </c>
      <c r="D151" s="4" t="s">
        <v>272</v>
      </c>
      <c r="E151" s="105"/>
      <c r="F151" s="108"/>
      <c r="G151" s="22"/>
      <c r="H151" s="108"/>
      <c r="I151" s="22" t="s">
        <v>297</v>
      </c>
      <c r="J151" s="107">
        <v>0.75</v>
      </c>
      <c r="K151" s="108">
        <f t="shared" si="2"/>
        <v>0.75</v>
      </c>
      <c r="L151" s="107"/>
    </row>
    <row r="152" spans="1:14" s="51" customFormat="1" ht="12.75">
      <c r="A152" s="109">
        <v>144</v>
      </c>
      <c r="B152" s="40" t="s">
        <v>666</v>
      </c>
      <c r="C152" s="40" t="s">
        <v>339</v>
      </c>
      <c r="D152" s="26" t="s">
        <v>95</v>
      </c>
      <c r="E152" s="5"/>
      <c r="F152" s="109"/>
      <c r="G152" s="22" t="s">
        <v>380</v>
      </c>
      <c r="H152" s="108">
        <f>0.5/3</f>
        <v>0.16666666666666666</v>
      </c>
      <c r="I152" s="106" t="s">
        <v>137</v>
      </c>
      <c r="J152" s="107">
        <v>0.75</v>
      </c>
      <c r="K152" s="108">
        <f t="shared" si="2"/>
        <v>0.9166666666666666</v>
      </c>
      <c r="L152" s="107"/>
      <c r="M152" s="50"/>
      <c r="N152" s="50"/>
    </row>
    <row r="153" spans="1:14" s="51" customFormat="1" ht="12.75">
      <c r="A153" s="109">
        <v>145</v>
      </c>
      <c r="B153" s="40" t="s">
        <v>1058</v>
      </c>
      <c r="C153" s="40" t="s">
        <v>339</v>
      </c>
      <c r="D153" s="4" t="s">
        <v>93</v>
      </c>
      <c r="E153" s="105"/>
      <c r="F153" s="108"/>
      <c r="G153" s="106"/>
      <c r="H153" s="108"/>
      <c r="I153" s="106" t="s">
        <v>137</v>
      </c>
      <c r="J153" s="107">
        <v>0.75</v>
      </c>
      <c r="K153" s="108">
        <f t="shared" si="2"/>
        <v>0.75</v>
      </c>
      <c r="L153" s="109"/>
      <c r="M153" s="50"/>
      <c r="N153" s="50"/>
    </row>
    <row r="154" spans="1:14" s="51" customFormat="1" ht="12.75">
      <c r="A154" s="109">
        <v>146</v>
      </c>
      <c r="B154" s="40" t="s">
        <v>428</v>
      </c>
      <c r="C154" s="40" t="s">
        <v>339</v>
      </c>
      <c r="D154" s="26" t="s">
        <v>112</v>
      </c>
      <c r="E154" s="5"/>
      <c r="F154" s="109"/>
      <c r="G154" s="22" t="s">
        <v>380</v>
      </c>
      <c r="H154" s="108">
        <f>0.5/3</f>
        <v>0.16666666666666666</v>
      </c>
      <c r="I154" s="117" t="s">
        <v>129</v>
      </c>
      <c r="J154" s="118">
        <v>3</v>
      </c>
      <c r="K154" s="108">
        <f t="shared" si="2"/>
        <v>3.1666666666666665</v>
      </c>
      <c r="L154" s="107"/>
      <c r="M154" s="50"/>
      <c r="N154" s="50"/>
    </row>
    <row r="155" spans="1:12" ht="12.75">
      <c r="A155" s="109">
        <v>147</v>
      </c>
      <c r="B155" s="40" t="s">
        <v>1100</v>
      </c>
      <c r="C155" s="40" t="s">
        <v>339</v>
      </c>
      <c r="D155" s="4" t="s">
        <v>271</v>
      </c>
      <c r="E155" s="108"/>
      <c r="F155" s="107"/>
      <c r="G155" s="106"/>
      <c r="H155" s="108"/>
      <c r="I155" s="22" t="s">
        <v>306</v>
      </c>
      <c r="J155" s="107">
        <v>0.75</v>
      </c>
      <c r="K155" s="108">
        <f t="shared" si="2"/>
        <v>0.75</v>
      </c>
      <c r="L155" s="107"/>
    </row>
    <row r="156" spans="1:12" ht="12.75">
      <c r="A156" s="109">
        <v>148</v>
      </c>
      <c r="B156" s="40" t="s">
        <v>571</v>
      </c>
      <c r="C156" s="40" t="s">
        <v>339</v>
      </c>
      <c r="D156" s="26" t="s">
        <v>83</v>
      </c>
      <c r="E156" s="22"/>
      <c r="F156" s="109"/>
      <c r="G156" s="22" t="s">
        <v>380</v>
      </c>
      <c r="H156" s="108">
        <f>0.5/3</f>
        <v>0.16666666666666666</v>
      </c>
      <c r="I156" s="45"/>
      <c r="J156" s="107"/>
      <c r="K156" s="108">
        <f t="shared" si="2"/>
        <v>0.16666666666666666</v>
      </c>
      <c r="L156" s="107"/>
    </row>
    <row r="157" spans="1:12" ht="12.75">
      <c r="A157" s="109">
        <v>149</v>
      </c>
      <c r="B157" s="40" t="s">
        <v>1006</v>
      </c>
      <c r="C157" s="40" t="s">
        <v>339</v>
      </c>
      <c r="D157" s="4" t="s">
        <v>142</v>
      </c>
      <c r="E157" s="105"/>
      <c r="F157" s="105"/>
      <c r="G157" s="112"/>
      <c r="H157" s="108"/>
      <c r="I157" s="94" t="s">
        <v>126</v>
      </c>
      <c r="J157" s="107">
        <v>0.75</v>
      </c>
      <c r="K157" s="108">
        <f t="shared" si="2"/>
        <v>0.75</v>
      </c>
      <c r="L157" s="106"/>
    </row>
    <row r="158" spans="1:12" ht="12.75">
      <c r="A158" s="109">
        <v>150</v>
      </c>
      <c r="B158" s="40" t="s">
        <v>521</v>
      </c>
      <c r="C158" s="40" t="s">
        <v>339</v>
      </c>
      <c r="D158" s="4" t="s">
        <v>270</v>
      </c>
      <c r="E158" s="105"/>
      <c r="F158" s="108"/>
      <c r="G158" s="106"/>
      <c r="H158" s="108"/>
      <c r="I158" s="22" t="s">
        <v>292</v>
      </c>
      <c r="J158" s="108">
        <v>0.6</v>
      </c>
      <c r="K158" s="108">
        <f t="shared" si="2"/>
        <v>0.6</v>
      </c>
      <c r="L158" s="107"/>
    </row>
    <row r="159" spans="1:12" ht="12.75">
      <c r="A159" s="109"/>
      <c r="B159" s="40" t="s">
        <v>521</v>
      </c>
      <c r="C159" s="40" t="s">
        <v>339</v>
      </c>
      <c r="D159" s="4" t="s">
        <v>329</v>
      </c>
      <c r="E159" s="105"/>
      <c r="F159" s="108"/>
      <c r="G159" s="106" t="s">
        <v>2382</v>
      </c>
      <c r="H159" s="108">
        <v>0.25</v>
      </c>
      <c r="I159" s="22"/>
      <c r="J159" s="108"/>
      <c r="K159" s="108">
        <f t="shared" si="2"/>
        <v>0.25</v>
      </c>
      <c r="L159" s="107"/>
    </row>
    <row r="160" spans="1:12" ht="12.75">
      <c r="A160" s="109">
        <v>151</v>
      </c>
      <c r="B160" s="40" t="s">
        <v>1083</v>
      </c>
      <c r="C160" s="40" t="s">
        <v>339</v>
      </c>
      <c r="D160" s="4" t="s">
        <v>272</v>
      </c>
      <c r="E160" s="105"/>
      <c r="F160" s="108"/>
      <c r="G160" s="94"/>
      <c r="H160" s="108"/>
      <c r="I160" s="22" t="s">
        <v>292</v>
      </c>
      <c r="J160" s="108">
        <v>0.6</v>
      </c>
      <c r="K160" s="108">
        <f t="shared" si="2"/>
        <v>0.6</v>
      </c>
      <c r="L160" s="107"/>
    </row>
    <row r="161" spans="1:12" ht="12.75">
      <c r="A161" s="109">
        <v>152</v>
      </c>
      <c r="B161" s="40" t="s">
        <v>1051</v>
      </c>
      <c r="C161" s="40" t="s">
        <v>339</v>
      </c>
      <c r="D161" s="4" t="s">
        <v>78</v>
      </c>
      <c r="E161" s="125"/>
      <c r="F161" s="124"/>
      <c r="G161" s="101"/>
      <c r="H161" s="139"/>
      <c r="I161" s="106" t="s">
        <v>132</v>
      </c>
      <c r="J161" s="107">
        <v>1</v>
      </c>
      <c r="K161" s="108">
        <f t="shared" si="2"/>
        <v>1</v>
      </c>
      <c r="L161" s="124"/>
    </row>
    <row r="162" spans="1:12" ht="12.75">
      <c r="A162" s="109">
        <v>153</v>
      </c>
      <c r="B162" s="40" t="s">
        <v>743</v>
      </c>
      <c r="C162" s="40" t="s">
        <v>515</v>
      </c>
      <c r="D162" s="4" t="s">
        <v>270</v>
      </c>
      <c r="E162" s="105"/>
      <c r="F162" s="108"/>
      <c r="G162" s="106"/>
      <c r="H162" s="108"/>
      <c r="I162" s="22" t="s">
        <v>292</v>
      </c>
      <c r="J162" s="108">
        <v>0.6</v>
      </c>
      <c r="K162" s="108">
        <f t="shared" si="2"/>
        <v>0.6</v>
      </c>
      <c r="L162" s="107"/>
    </row>
    <row r="163" spans="1:12" ht="12.75">
      <c r="A163" s="109">
        <v>154</v>
      </c>
      <c r="B163" s="40" t="s">
        <v>552</v>
      </c>
      <c r="C163" s="40" t="s">
        <v>601</v>
      </c>
      <c r="D163" s="4" t="s">
        <v>95</v>
      </c>
      <c r="E163" s="105"/>
      <c r="F163" s="108"/>
      <c r="G163" s="94" t="s">
        <v>2382</v>
      </c>
      <c r="H163" s="108">
        <v>0.25</v>
      </c>
      <c r="I163" s="22" t="s">
        <v>305</v>
      </c>
      <c r="J163" s="107">
        <v>1.5</v>
      </c>
      <c r="K163" s="108">
        <f t="shared" si="2"/>
        <v>1.75</v>
      </c>
      <c r="L163" s="107"/>
    </row>
    <row r="164" spans="1:12" ht="12.75">
      <c r="A164" s="109">
        <v>155</v>
      </c>
      <c r="B164" s="40" t="s">
        <v>1007</v>
      </c>
      <c r="C164" s="40" t="s">
        <v>601</v>
      </c>
      <c r="D164" s="26" t="s">
        <v>86</v>
      </c>
      <c r="E164" s="5"/>
      <c r="F164" s="109"/>
      <c r="G164" s="22" t="s">
        <v>380</v>
      </c>
      <c r="H164" s="108">
        <f>0.5/3</f>
        <v>0.16666666666666666</v>
      </c>
      <c r="I164" s="106" t="s">
        <v>54</v>
      </c>
      <c r="J164" s="107">
        <v>0.75</v>
      </c>
      <c r="K164" s="108">
        <f t="shared" si="2"/>
        <v>0.9166666666666666</v>
      </c>
      <c r="L164" s="107"/>
    </row>
    <row r="165" spans="1:12" ht="12.75">
      <c r="A165" s="109">
        <v>156</v>
      </c>
      <c r="B165" s="40" t="s">
        <v>1069</v>
      </c>
      <c r="C165" s="40" t="s">
        <v>601</v>
      </c>
      <c r="D165" s="4" t="s">
        <v>104</v>
      </c>
      <c r="E165" s="105"/>
      <c r="F165" s="108"/>
      <c r="G165" s="106"/>
      <c r="H165" s="108"/>
      <c r="I165" s="28" t="s">
        <v>135</v>
      </c>
      <c r="J165" s="16">
        <v>0.6</v>
      </c>
      <c r="K165" s="108">
        <f t="shared" si="2"/>
        <v>0.6</v>
      </c>
      <c r="L165" s="107"/>
    </row>
    <row r="166" spans="1:12" ht="12.75">
      <c r="A166" s="109">
        <v>157</v>
      </c>
      <c r="B166" s="40" t="s">
        <v>487</v>
      </c>
      <c r="C166" s="40" t="s">
        <v>347</v>
      </c>
      <c r="D166" s="4" t="s">
        <v>101</v>
      </c>
      <c r="E166" s="105"/>
      <c r="F166" s="105"/>
      <c r="G166" s="94"/>
      <c r="H166" s="108"/>
      <c r="I166" s="106" t="s">
        <v>137</v>
      </c>
      <c r="J166" s="107">
        <v>0.75</v>
      </c>
      <c r="K166" s="108">
        <f t="shared" si="2"/>
        <v>0.75</v>
      </c>
      <c r="L166" s="106"/>
    </row>
    <row r="167" spans="1:12" ht="12.75">
      <c r="A167" s="109">
        <v>158</v>
      </c>
      <c r="B167" s="40" t="s">
        <v>890</v>
      </c>
      <c r="C167" s="40" t="s">
        <v>347</v>
      </c>
      <c r="D167" s="4" t="s">
        <v>80</v>
      </c>
      <c r="E167" s="120"/>
      <c r="F167" s="105"/>
      <c r="G167" s="94"/>
      <c r="H167" s="108"/>
      <c r="I167" s="106" t="s">
        <v>55</v>
      </c>
      <c r="J167" s="107">
        <v>0.6</v>
      </c>
      <c r="K167" s="108">
        <f t="shared" si="2"/>
        <v>0.6</v>
      </c>
      <c r="L167" s="106"/>
    </row>
    <row r="168" spans="1:12" ht="12.75">
      <c r="A168" s="109">
        <v>159</v>
      </c>
      <c r="B168" s="40" t="s">
        <v>1049</v>
      </c>
      <c r="C168" s="40" t="s">
        <v>347</v>
      </c>
      <c r="D168" s="4" t="s">
        <v>91</v>
      </c>
      <c r="E168" s="105"/>
      <c r="F168" s="105"/>
      <c r="G168" s="94"/>
      <c r="H168" s="108"/>
      <c r="I168" s="106" t="s">
        <v>136</v>
      </c>
      <c r="J168" s="107">
        <v>1</v>
      </c>
      <c r="K168" s="108">
        <f t="shared" si="2"/>
        <v>1</v>
      </c>
      <c r="L168" s="106"/>
    </row>
    <row r="169" spans="1:12" ht="12.75">
      <c r="A169" s="109">
        <v>160</v>
      </c>
      <c r="B169" s="40" t="s">
        <v>1110</v>
      </c>
      <c r="C169" s="40" t="s">
        <v>347</v>
      </c>
      <c r="D169" s="26" t="s">
        <v>83</v>
      </c>
      <c r="E169" s="22"/>
      <c r="F169" s="109"/>
      <c r="G169" s="22" t="s">
        <v>380</v>
      </c>
      <c r="H169" s="108">
        <f>0.5/3</f>
        <v>0.16666666666666666</v>
      </c>
      <c r="I169" s="106"/>
      <c r="J169" s="107"/>
      <c r="K169" s="108">
        <f t="shared" si="2"/>
        <v>0.16666666666666666</v>
      </c>
      <c r="L169" s="107"/>
    </row>
    <row r="170" spans="1:12" ht="12.75">
      <c r="A170" s="109">
        <v>161</v>
      </c>
      <c r="B170" s="40" t="s">
        <v>1120</v>
      </c>
      <c r="C170" s="40" t="s">
        <v>430</v>
      </c>
      <c r="D170" s="26" t="s">
        <v>272</v>
      </c>
      <c r="E170" s="22"/>
      <c r="F170" s="109"/>
      <c r="G170" s="22" t="s">
        <v>380</v>
      </c>
      <c r="H170" s="108">
        <f>0.5/3</f>
        <v>0.16666666666666666</v>
      </c>
      <c r="I170" s="45"/>
      <c r="J170" s="107"/>
      <c r="K170" s="108">
        <f t="shared" si="2"/>
        <v>0.16666666666666666</v>
      </c>
      <c r="L170" s="107"/>
    </row>
    <row r="171" spans="1:12" ht="12.75">
      <c r="A171" s="109">
        <v>162</v>
      </c>
      <c r="B171" s="40" t="s">
        <v>355</v>
      </c>
      <c r="C171" s="40" t="s">
        <v>1027</v>
      </c>
      <c r="D171" s="128" t="s">
        <v>78</v>
      </c>
      <c r="E171" s="105"/>
      <c r="F171" s="108"/>
      <c r="G171" s="106" t="s">
        <v>312</v>
      </c>
      <c r="H171" s="108">
        <v>0.5</v>
      </c>
      <c r="I171" s="106" t="s">
        <v>45</v>
      </c>
      <c r="J171" s="107">
        <v>1.5</v>
      </c>
      <c r="K171" s="108">
        <f t="shared" si="2"/>
        <v>2</v>
      </c>
      <c r="L171" s="107"/>
    </row>
    <row r="172" spans="1:12" ht="12.75">
      <c r="A172" s="109">
        <v>163</v>
      </c>
      <c r="B172" s="40" t="s">
        <v>1101</v>
      </c>
      <c r="C172" s="40" t="s">
        <v>349</v>
      </c>
      <c r="D172" s="26" t="s">
        <v>271</v>
      </c>
      <c r="E172" s="22"/>
      <c r="F172" s="109"/>
      <c r="G172" s="22" t="s">
        <v>382</v>
      </c>
      <c r="H172" s="137">
        <f>0.5/7</f>
        <v>0.07142857142857142</v>
      </c>
      <c r="I172" s="22" t="s">
        <v>306</v>
      </c>
      <c r="J172" s="107">
        <v>0.75</v>
      </c>
      <c r="K172" s="108">
        <f t="shared" si="2"/>
        <v>0.8214285714285714</v>
      </c>
      <c r="L172" s="107"/>
    </row>
    <row r="173" spans="1:12" ht="12.75">
      <c r="A173" s="109">
        <v>164</v>
      </c>
      <c r="B173" s="40" t="s">
        <v>1114</v>
      </c>
      <c r="C173" s="40" t="s">
        <v>349</v>
      </c>
      <c r="D173" s="26" t="s">
        <v>85</v>
      </c>
      <c r="E173" s="22"/>
      <c r="F173" s="109"/>
      <c r="G173" s="22" t="s">
        <v>380</v>
      </c>
      <c r="H173" s="108">
        <f>0.5/3</f>
        <v>0.16666666666666666</v>
      </c>
      <c r="I173" s="106"/>
      <c r="J173" s="107"/>
      <c r="K173" s="108">
        <f t="shared" si="2"/>
        <v>0.16666666666666666</v>
      </c>
      <c r="L173" s="107"/>
    </row>
    <row r="174" spans="1:12" ht="12.75">
      <c r="A174" s="109">
        <v>165</v>
      </c>
      <c r="B174" s="40" t="s">
        <v>1121</v>
      </c>
      <c r="C174" s="40" t="s">
        <v>349</v>
      </c>
      <c r="D174" s="26" t="s">
        <v>82</v>
      </c>
      <c r="E174" s="22"/>
      <c r="F174" s="109"/>
      <c r="G174" s="22" t="s">
        <v>380</v>
      </c>
      <c r="H174" s="108">
        <f>0.5/3</f>
        <v>0.16666666666666666</v>
      </c>
      <c r="I174" s="45"/>
      <c r="J174" s="107"/>
      <c r="K174" s="108">
        <f t="shared" si="2"/>
        <v>0.16666666666666666</v>
      </c>
      <c r="L174" s="107"/>
    </row>
    <row r="175" spans="1:12" ht="12.75">
      <c r="A175" s="109">
        <v>166</v>
      </c>
      <c r="B175" s="40" t="s">
        <v>1008</v>
      </c>
      <c r="C175" s="40" t="s">
        <v>349</v>
      </c>
      <c r="D175" s="26" t="s">
        <v>80</v>
      </c>
      <c r="E175" s="22"/>
      <c r="F175" s="109"/>
      <c r="G175" s="22" t="s">
        <v>381</v>
      </c>
      <c r="H175" s="137">
        <v>0.25</v>
      </c>
      <c r="I175" s="106" t="s">
        <v>133</v>
      </c>
      <c r="J175" s="107">
        <v>3</v>
      </c>
      <c r="K175" s="108">
        <f t="shared" si="2"/>
        <v>3.25</v>
      </c>
      <c r="L175" s="107"/>
    </row>
    <row r="176" spans="1:12" ht="12.75">
      <c r="A176" s="109">
        <v>167</v>
      </c>
      <c r="B176" s="40" t="s">
        <v>467</v>
      </c>
      <c r="C176" s="40" t="s">
        <v>349</v>
      </c>
      <c r="D176" s="4" t="s">
        <v>270</v>
      </c>
      <c r="E176" s="105"/>
      <c r="F176" s="108"/>
      <c r="G176" s="112"/>
      <c r="H176" s="137"/>
      <c r="I176" s="22" t="s">
        <v>292</v>
      </c>
      <c r="J176" s="108">
        <v>0.6</v>
      </c>
      <c r="K176" s="108">
        <f t="shared" si="2"/>
        <v>0.6</v>
      </c>
      <c r="L176" s="107"/>
    </row>
    <row r="177" spans="1:12" ht="12.75">
      <c r="A177" s="109">
        <v>168</v>
      </c>
      <c r="B177" s="40" t="s">
        <v>1073</v>
      </c>
      <c r="C177" s="40" t="s">
        <v>349</v>
      </c>
      <c r="D177" s="4" t="s">
        <v>270</v>
      </c>
      <c r="E177" s="105"/>
      <c r="F177" s="108"/>
      <c r="G177" s="112"/>
      <c r="H177" s="137"/>
      <c r="I177" s="22" t="s">
        <v>292</v>
      </c>
      <c r="J177" s="108">
        <v>0.6</v>
      </c>
      <c r="K177" s="108">
        <f t="shared" si="2"/>
        <v>0.6</v>
      </c>
      <c r="L177" s="107"/>
    </row>
    <row r="178" spans="1:12" ht="12.75">
      <c r="A178" s="109"/>
      <c r="B178" s="40" t="s">
        <v>1527</v>
      </c>
      <c r="C178" s="40" t="s">
        <v>349</v>
      </c>
      <c r="D178" s="4" t="s">
        <v>329</v>
      </c>
      <c r="E178" s="105"/>
      <c r="F178" s="108"/>
      <c r="G178" s="112" t="s">
        <v>2383</v>
      </c>
      <c r="H178" s="137">
        <v>0.25</v>
      </c>
      <c r="I178" s="22"/>
      <c r="J178" s="108"/>
      <c r="K178" s="108">
        <f t="shared" si="2"/>
        <v>0.25</v>
      </c>
      <c r="L178" s="107"/>
    </row>
    <row r="179" spans="1:12" ht="12.75">
      <c r="A179" s="109">
        <v>169</v>
      </c>
      <c r="B179" s="40" t="s">
        <v>622</v>
      </c>
      <c r="C179" s="40" t="s">
        <v>422</v>
      </c>
      <c r="D179" s="4" t="s">
        <v>92</v>
      </c>
      <c r="E179" s="105"/>
      <c r="F179" s="105"/>
      <c r="G179" s="112"/>
      <c r="H179" s="137"/>
      <c r="I179" s="106" t="s">
        <v>121</v>
      </c>
      <c r="J179" s="107">
        <v>1.5</v>
      </c>
      <c r="K179" s="108">
        <f t="shared" si="2"/>
        <v>1.5</v>
      </c>
      <c r="L179" s="106"/>
    </row>
    <row r="180" spans="1:12" ht="12.75">
      <c r="A180" s="109">
        <v>170</v>
      </c>
      <c r="B180" s="40" t="s">
        <v>1020</v>
      </c>
      <c r="C180" s="40" t="s">
        <v>453</v>
      </c>
      <c r="D180" s="4" t="s">
        <v>90</v>
      </c>
      <c r="E180" s="114"/>
      <c r="F180" s="109"/>
      <c r="G180" s="109"/>
      <c r="H180" s="108"/>
      <c r="I180" s="106" t="s">
        <v>124</v>
      </c>
      <c r="J180" s="107">
        <v>0.6</v>
      </c>
      <c r="K180" s="108">
        <f t="shared" si="2"/>
        <v>0.6</v>
      </c>
      <c r="L180" s="109"/>
    </row>
    <row r="181" spans="1:12" ht="12.75">
      <c r="A181" s="109">
        <v>171</v>
      </c>
      <c r="B181" s="40" t="s">
        <v>413</v>
      </c>
      <c r="C181" s="40" t="s">
        <v>453</v>
      </c>
      <c r="D181" s="4" t="s">
        <v>81</v>
      </c>
      <c r="E181" s="105"/>
      <c r="F181" s="105"/>
      <c r="G181" s="94"/>
      <c r="H181" s="108"/>
      <c r="I181" s="106" t="s">
        <v>70</v>
      </c>
      <c r="J181" s="107">
        <v>0.6</v>
      </c>
      <c r="K181" s="108">
        <f t="shared" si="2"/>
        <v>0.6</v>
      </c>
      <c r="L181" s="106"/>
    </row>
    <row r="182" spans="1:12" ht="12.75">
      <c r="A182" s="109">
        <v>172</v>
      </c>
      <c r="B182" s="40" t="s">
        <v>842</v>
      </c>
      <c r="C182" s="40" t="s">
        <v>450</v>
      </c>
      <c r="D182" s="4" t="s">
        <v>80</v>
      </c>
      <c r="E182" s="105"/>
      <c r="F182" s="108"/>
      <c r="G182" s="106"/>
      <c r="H182" s="108"/>
      <c r="I182" s="106" t="s">
        <v>136</v>
      </c>
      <c r="J182" s="107">
        <v>1</v>
      </c>
      <c r="K182" s="108">
        <f t="shared" si="2"/>
        <v>1</v>
      </c>
      <c r="L182" s="107"/>
    </row>
    <row r="183" spans="1:12" ht="12.75">
      <c r="A183" s="109">
        <v>173</v>
      </c>
      <c r="B183" s="40" t="s">
        <v>1010</v>
      </c>
      <c r="C183" s="40" t="s">
        <v>450</v>
      </c>
      <c r="D183" s="4" t="s">
        <v>117</v>
      </c>
      <c r="E183" s="95"/>
      <c r="F183" s="95"/>
      <c r="G183" s="101"/>
      <c r="H183" s="97"/>
      <c r="I183" s="106" t="s">
        <v>137</v>
      </c>
      <c r="J183" s="107">
        <v>0.75</v>
      </c>
      <c r="K183" s="108">
        <f t="shared" si="2"/>
        <v>0.75</v>
      </c>
      <c r="L183" s="92"/>
    </row>
    <row r="184" spans="1:12" ht="12.75">
      <c r="A184" s="109">
        <v>174</v>
      </c>
      <c r="B184" s="40" t="s">
        <v>897</v>
      </c>
      <c r="C184" s="40" t="s">
        <v>749</v>
      </c>
      <c r="D184" s="4" t="s">
        <v>271</v>
      </c>
      <c r="E184" s="108" t="s">
        <v>2391</v>
      </c>
      <c r="F184" s="107">
        <v>0.25</v>
      </c>
      <c r="G184" s="94"/>
      <c r="H184" s="108"/>
      <c r="I184" s="22" t="s">
        <v>296</v>
      </c>
      <c r="J184" s="108">
        <v>0.6</v>
      </c>
      <c r="K184" s="108">
        <f t="shared" si="2"/>
        <v>0.85</v>
      </c>
      <c r="L184" s="107"/>
    </row>
    <row r="185" spans="1:12" ht="12.75">
      <c r="A185" s="109">
        <v>175</v>
      </c>
      <c r="B185" s="40" t="s">
        <v>416</v>
      </c>
      <c r="C185" s="40" t="s">
        <v>1043</v>
      </c>
      <c r="D185" s="17" t="s">
        <v>85</v>
      </c>
      <c r="E185" s="95"/>
      <c r="F185" s="97"/>
      <c r="G185" s="92"/>
      <c r="H185" s="97"/>
      <c r="I185" s="106" t="s">
        <v>122</v>
      </c>
      <c r="J185" s="107">
        <v>1.33</v>
      </c>
      <c r="K185" s="108">
        <f t="shared" si="2"/>
        <v>1.33</v>
      </c>
      <c r="L185" s="96"/>
    </row>
    <row r="186" spans="1:12" ht="12.75">
      <c r="A186" s="109">
        <v>176</v>
      </c>
      <c r="B186" s="40" t="s">
        <v>1004</v>
      </c>
      <c r="C186" s="40" t="s">
        <v>338</v>
      </c>
      <c r="D186" s="4" t="s">
        <v>103</v>
      </c>
      <c r="E186" s="95"/>
      <c r="F186" s="95"/>
      <c r="G186" s="113"/>
      <c r="H186" s="108"/>
      <c r="I186" s="94" t="s">
        <v>126</v>
      </c>
      <c r="J186" s="107">
        <v>0.75</v>
      </c>
      <c r="K186" s="108">
        <f t="shared" si="2"/>
        <v>0.75</v>
      </c>
      <c r="L186" s="92"/>
    </row>
    <row r="187" spans="1:12" ht="12.75">
      <c r="A187" s="109">
        <v>177</v>
      </c>
      <c r="B187" s="40" t="s">
        <v>536</v>
      </c>
      <c r="C187" s="40" t="s">
        <v>338</v>
      </c>
      <c r="D187" s="28" t="s">
        <v>2269</v>
      </c>
      <c r="E187" s="105"/>
      <c r="F187" s="108"/>
      <c r="G187" s="106" t="s">
        <v>308</v>
      </c>
      <c r="H187" s="108">
        <v>0.5</v>
      </c>
      <c r="I187" s="106"/>
      <c r="J187" s="107"/>
      <c r="K187" s="108">
        <f t="shared" si="2"/>
        <v>0.5</v>
      </c>
      <c r="L187" s="107"/>
    </row>
    <row r="188" spans="1:14" s="51" customFormat="1" ht="19.5" customHeight="1">
      <c r="A188" s="93">
        <v>178</v>
      </c>
      <c r="B188" s="33" t="s">
        <v>578</v>
      </c>
      <c r="C188" s="33" t="s">
        <v>338</v>
      </c>
      <c r="D188" s="177" t="s">
        <v>100</v>
      </c>
      <c r="E188" s="129" t="s">
        <v>2370</v>
      </c>
      <c r="F188" s="93">
        <v>1</v>
      </c>
      <c r="G188" s="130" t="s">
        <v>382</v>
      </c>
      <c r="H188" s="140">
        <f>0.5/7</f>
        <v>0.07142857142857142</v>
      </c>
      <c r="I188" s="92" t="s">
        <v>38</v>
      </c>
      <c r="J188" s="96">
        <v>3</v>
      </c>
      <c r="K188" s="108">
        <f t="shared" si="2"/>
        <v>4.071428571428571</v>
      </c>
      <c r="L188" s="96"/>
      <c r="M188" s="50"/>
      <c r="N188" s="50"/>
    </row>
    <row r="189" spans="1:14" ht="12.75">
      <c r="A189" s="109"/>
      <c r="B189" s="40" t="s">
        <v>2371</v>
      </c>
      <c r="C189" s="40" t="s">
        <v>338</v>
      </c>
      <c r="D189" s="26" t="s">
        <v>362</v>
      </c>
      <c r="E189" s="5"/>
      <c r="F189" s="109"/>
      <c r="G189" s="22" t="s">
        <v>382</v>
      </c>
      <c r="H189" s="137">
        <f>0.5/7</f>
        <v>0.07142857142857142</v>
      </c>
      <c r="I189" s="106"/>
      <c r="J189" s="107"/>
      <c r="K189" s="108">
        <f t="shared" si="2"/>
        <v>0.07142857142857142</v>
      </c>
      <c r="L189" s="107"/>
      <c r="M189" s="54"/>
      <c r="N189" s="54"/>
    </row>
    <row r="190" spans="1:12" ht="12.75">
      <c r="A190" s="109">
        <v>179</v>
      </c>
      <c r="B190" s="40" t="s">
        <v>438</v>
      </c>
      <c r="C190" s="40" t="s">
        <v>338</v>
      </c>
      <c r="D190" s="26" t="s">
        <v>81</v>
      </c>
      <c r="E190" s="5"/>
      <c r="F190" s="109"/>
      <c r="G190" s="22" t="s">
        <v>380</v>
      </c>
      <c r="H190" s="108">
        <f>0.5/3</f>
        <v>0.16666666666666666</v>
      </c>
      <c r="I190" s="109"/>
      <c r="J190" s="108"/>
      <c r="K190" s="108">
        <f t="shared" si="2"/>
        <v>0.16666666666666666</v>
      </c>
      <c r="L190" s="107"/>
    </row>
    <row r="191" spans="1:12" ht="12.75">
      <c r="A191" s="109">
        <v>180</v>
      </c>
      <c r="B191" s="40" t="s">
        <v>464</v>
      </c>
      <c r="C191" s="40" t="s">
        <v>338</v>
      </c>
      <c r="D191" s="128" t="s">
        <v>309</v>
      </c>
      <c r="E191" s="108"/>
      <c r="F191" s="107"/>
      <c r="G191" s="106" t="s">
        <v>312</v>
      </c>
      <c r="H191" s="108">
        <v>0.5</v>
      </c>
      <c r="I191" s="109"/>
      <c r="J191" s="108"/>
      <c r="K191" s="108">
        <f t="shared" si="2"/>
        <v>0.5</v>
      </c>
      <c r="L191" s="107"/>
    </row>
    <row r="192" spans="1:12" ht="12.75">
      <c r="A192" s="109">
        <v>181</v>
      </c>
      <c r="B192" s="40" t="s">
        <v>562</v>
      </c>
      <c r="C192" s="40" t="s">
        <v>338</v>
      </c>
      <c r="D192" s="4" t="s">
        <v>272</v>
      </c>
      <c r="E192" s="105"/>
      <c r="F192" s="108"/>
      <c r="G192" s="22"/>
      <c r="H192" s="108"/>
      <c r="I192" s="22" t="s">
        <v>297</v>
      </c>
      <c r="J192" s="107">
        <v>0.75</v>
      </c>
      <c r="K192" s="108">
        <f t="shared" si="2"/>
        <v>0.75</v>
      </c>
      <c r="L192" s="107"/>
    </row>
    <row r="193" spans="1:12" ht="12.75">
      <c r="A193" s="109">
        <v>182</v>
      </c>
      <c r="B193" s="40" t="s">
        <v>563</v>
      </c>
      <c r="C193" s="40" t="s">
        <v>338</v>
      </c>
      <c r="D193" s="75" t="s">
        <v>269</v>
      </c>
      <c r="E193" s="22"/>
      <c r="F193" s="109"/>
      <c r="G193" s="22" t="s">
        <v>1385</v>
      </c>
      <c r="H193" s="108">
        <f>2*0.25+0.166667</f>
        <v>0.666667</v>
      </c>
      <c r="I193" s="45"/>
      <c r="J193" s="107"/>
      <c r="K193" s="108">
        <f t="shared" si="2"/>
        <v>0.666667</v>
      </c>
      <c r="L193" s="107"/>
    </row>
    <row r="194" spans="1:12" ht="12.75">
      <c r="A194" s="109">
        <v>183</v>
      </c>
      <c r="B194" s="40" t="s">
        <v>1119</v>
      </c>
      <c r="C194" s="40" t="s">
        <v>517</v>
      </c>
      <c r="D194" s="26" t="s">
        <v>272</v>
      </c>
      <c r="E194" s="6"/>
      <c r="F194" s="109"/>
      <c r="G194" s="22" t="s">
        <v>380</v>
      </c>
      <c r="H194" s="108">
        <f>0.5/3</f>
        <v>0.16666666666666666</v>
      </c>
      <c r="I194" s="109"/>
      <c r="J194" s="108"/>
      <c r="K194" s="108">
        <f t="shared" si="2"/>
        <v>0.16666666666666666</v>
      </c>
      <c r="L194" s="107"/>
    </row>
    <row r="195" spans="1:12" ht="12.75">
      <c r="A195" s="109">
        <v>184</v>
      </c>
      <c r="B195" s="40" t="s">
        <v>697</v>
      </c>
      <c r="C195" s="40" t="s">
        <v>517</v>
      </c>
      <c r="D195" s="28" t="s">
        <v>90</v>
      </c>
      <c r="E195" s="105"/>
      <c r="F195" s="105"/>
      <c r="G195" s="94"/>
      <c r="H195" s="108"/>
      <c r="I195" s="106" t="s">
        <v>44</v>
      </c>
      <c r="J195" s="107">
        <v>3</v>
      </c>
      <c r="K195" s="108">
        <f t="shared" si="2"/>
        <v>3</v>
      </c>
      <c r="L195" s="106"/>
    </row>
    <row r="196" spans="1:12" ht="25.5">
      <c r="A196" s="109">
        <v>185</v>
      </c>
      <c r="B196" s="342" t="s">
        <v>653</v>
      </c>
      <c r="C196" s="342" t="s">
        <v>609</v>
      </c>
      <c r="D196" s="106" t="s">
        <v>309</v>
      </c>
      <c r="E196" s="106"/>
      <c r="F196" s="106"/>
      <c r="G196" s="113" t="s">
        <v>2392</v>
      </c>
      <c r="H196" s="137">
        <v>1</v>
      </c>
      <c r="I196" s="45" t="s">
        <v>2277</v>
      </c>
      <c r="J196" s="107">
        <v>2</v>
      </c>
      <c r="K196" s="108">
        <f t="shared" si="2"/>
        <v>3</v>
      </c>
      <c r="L196" s="107"/>
    </row>
    <row r="197" spans="1:12" ht="38.25">
      <c r="A197" s="109">
        <v>186</v>
      </c>
      <c r="B197" s="40" t="s">
        <v>1118</v>
      </c>
      <c r="C197" s="40" t="s">
        <v>609</v>
      </c>
      <c r="D197" s="26" t="s">
        <v>95</v>
      </c>
      <c r="E197" s="6"/>
      <c r="F197" s="109"/>
      <c r="G197" s="7" t="s">
        <v>2384</v>
      </c>
      <c r="H197" s="108">
        <f>0.1667+0.75</f>
        <v>0.9167</v>
      </c>
      <c r="I197" s="45"/>
      <c r="J197" s="107"/>
      <c r="K197" s="108">
        <f aca="true" t="shared" si="3" ref="K197:K258">J197+H197+F197</f>
        <v>0.9167</v>
      </c>
      <c r="L197" s="107"/>
    </row>
    <row r="198" spans="1:12" ht="12.75">
      <c r="A198" s="109">
        <v>187</v>
      </c>
      <c r="B198" s="40" t="s">
        <v>770</v>
      </c>
      <c r="C198" s="40" t="s">
        <v>609</v>
      </c>
      <c r="D198" s="4" t="s">
        <v>94</v>
      </c>
      <c r="E198" s="114"/>
      <c r="F198" s="109"/>
      <c r="G198" s="109"/>
      <c r="H198" s="108"/>
      <c r="I198" s="106" t="s">
        <v>40</v>
      </c>
      <c r="J198" s="107">
        <v>1</v>
      </c>
      <c r="K198" s="108">
        <f t="shared" si="3"/>
        <v>1</v>
      </c>
      <c r="L198" s="109"/>
    </row>
    <row r="199" spans="1:12" ht="12.75">
      <c r="A199" s="109">
        <v>188</v>
      </c>
      <c r="B199" s="40" t="s">
        <v>526</v>
      </c>
      <c r="C199" s="40" t="s">
        <v>465</v>
      </c>
      <c r="D199" s="26" t="s">
        <v>2262</v>
      </c>
      <c r="E199" s="129"/>
      <c r="F199" s="109"/>
      <c r="G199" s="22" t="s">
        <v>380</v>
      </c>
      <c r="H199" s="108">
        <f>0.5/3</f>
        <v>0.16666666666666666</v>
      </c>
      <c r="I199" s="106"/>
      <c r="J199" s="107"/>
      <c r="K199" s="108">
        <f t="shared" si="3"/>
        <v>0.16666666666666666</v>
      </c>
      <c r="L199" s="107"/>
    </row>
    <row r="200" spans="1:12" ht="25.5">
      <c r="A200" s="109">
        <v>189</v>
      </c>
      <c r="B200" s="40" t="s">
        <v>718</v>
      </c>
      <c r="C200" s="40" t="s">
        <v>465</v>
      </c>
      <c r="D200" s="4" t="s">
        <v>91</v>
      </c>
      <c r="E200" s="29" t="s">
        <v>2375</v>
      </c>
      <c r="F200" s="6">
        <f>1/3</f>
        <v>0.3333333333333333</v>
      </c>
      <c r="G200" s="29" t="s">
        <v>2376</v>
      </c>
      <c r="H200" s="108">
        <v>1</v>
      </c>
      <c r="I200" s="40" t="s">
        <v>264</v>
      </c>
      <c r="J200" s="108">
        <v>1</v>
      </c>
      <c r="K200" s="108">
        <f t="shared" si="3"/>
        <v>2.3333333333333335</v>
      </c>
      <c r="L200" s="107"/>
    </row>
    <row r="201" spans="1:12" ht="12.75">
      <c r="A201" s="109">
        <v>190</v>
      </c>
      <c r="B201" s="40" t="s">
        <v>1048</v>
      </c>
      <c r="C201" s="40" t="s">
        <v>541</v>
      </c>
      <c r="D201" s="4" t="s">
        <v>90</v>
      </c>
      <c r="E201" s="105"/>
      <c r="F201" s="105"/>
      <c r="G201" s="94"/>
      <c r="H201" s="108"/>
      <c r="I201" s="106" t="s">
        <v>125</v>
      </c>
      <c r="J201" s="107">
        <v>1.5</v>
      </c>
      <c r="K201" s="108">
        <f t="shared" si="3"/>
        <v>1.5</v>
      </c>
      <c r="L201" s="106"/>
    </row>
    <row r="202" spans="1:12" ht="12.75">
      <c r="A202" s="109">
        <v>191</v>
      </c>
      <c r="B202" s="40" t="s">
        <v>1022</v>
      </c>
      <c r="C202" s="40" t="s">
        <v>541</v>
      </c>
      <c r="D202" s="4" t="s">
        <v>96</v>
      </c>
      <c r="E202" s="105"/>
      <c r="F202" s="105"/>
      <c r="G202" s="106"/>
      <c r="H202" s="108"/>
      <c r="I202" s="106" t="s">
        <v>124</v>
      </c>
      <c r="J202" s="107">
        <v>0.6</v>
      </c>
      <c r="K202" s="108">
        <f t="shared" si="3"/>
        <v>0.6</v>
      </c>
      <c r="L202" s="106"/>
    </row>
    <row r="203" spans="1:14" s="51" customFormat="1" ht="38.25">
      <c r="A203" s="93">
        <v>192</v>
      </c>
      <c r="B203" s="33" t="s">
        <v>1062</v>
      </c>
      <c r="C203" s="33" t="s">
        <v>346</v>
      </c>
      <c r="D203" s="17" t="s">
        <v>82</v>
      </c>
      <c r="E203" s="125" t="s">
        <v>2365</v>
      </c>
      <c r="F203" s="124">
        <v>2</v>
      </c>
      <c r="G203" s="144" t="s">
        <v>2366</v>
      </c>
      <c r="H203" s="139">
        <v>1.25</v>
      </c>
      <c r="I203" s="101" t="s">
        <v>2298</v>
      </c>
      <c r="J203" s="96">
        <v>1</v>
      </c>
      <c r="K203" s="108">
        <f t="shared" si="3"/>
        <v>4.25</v>
      </c>
      <c r="L203" s="124"/>
      <c r="M203" s="50"/>
      <c r="N203" s="50"/>
    </row>
    <row r="204" spans="1:12" ht="12.75">
      <c r="A204" s="109">
        <v>194</v>
      </c>
      <c r="B204" s="40" t="s">
        <v>556</v>
      </c>
      <c r="C204" s="40" t="s">
        <v>346</v>
      </c>
      <c r="D204" s="4" t="s">
        <v>115</v>
      </c>
      <c r="E204" s="105"/>
      <c r="F204" s="108"/>
      <c r="G204" s="112"/>
      <c r="H204" s="137"/>
      <c r="I204" s="106" t="s">
        <v>52</v>
      </c>
      <c r="J204" s="107">
        <f>3/4</f>
        <v>0.75</v>
      </c>
      <c r="K204" s="108">
        <f t="shared" si="3"/>
        <v>0.75</v>
      </c>
      <c r="L204" s="107"/>
    </row>
    <row r="205" spans="1:12" ht="12.75">
      <c r="A205" s="109">
        <v>195</v>
      </c>
      <c r="B205" s="40" t="s">
        <v>523</v>
      </c>
      <c r="C205" s="40" t="s">
        <v>346</v>
      </c>
      <c r="D205" s="26" t="s">
        <v>83</v>
      </c>
      <c r="E205" s="22"/>
      <c r="F205" s="109"/>
      <c r="G205" s="22" t="s">
        <v>383</v>
      </c>
      <c r="H205" s="108">
        <v>0.5</v>
      </c>
      <c r="I205" s="106"/>
      <c r="J205" s="107"/>
      <c r="K205" s="108">
        <f t="shared" si="3"/>
        <v>0.5</v>
      </c>
      <c r="L205" s="107"/>
    </row>
    <row r="206" spans="1:12" ht="12.75">
      <c r="A206" s="109">
        <v>196</v>
      </c>
      <c r="B206" s="40" t="s">
        <v>355</v>
      </c>
      <c r="C206" s="40" t="s">
        <v>346</v>
      </c>
      <c r="D206" s="4" t="s">
        <v>79</v>
      </c>
      <c r="E206" s="105"/>
      <c r="F206" s="105"/>
      <c r="G206" s="94"/>
      <c r="H206" s="108"/>
      <c r="I206" s="106" t="s">
        <v>135</v>
      </c>
      <c r="J206" s="96">
        <v>0.6</v>
      </c>
      <c r="K206" s="108">
        <f t="shared" si="3"/>
        <v>0.6</v>
      </c>
      <c r="L206" s="106"/>
    </row>
    <row r="207" spans="1:12" ht="12.75">
      <c r="A207" s="109">
        <v>197</v>
      </c>
      <c r="B207" s="40" t="s">
        <v>1093</v>
      </c>
      <c r="C207" s="40" t="s">
        <v>346</v>
      </c>
      <c r="D207" s="26" t="s">
        <v>272</v>
      </c>
      <c r="E207" s="22"/>
      <c r="F207" s="109"/>
      <c r="G207" s="22" t="s">
        <v>382</v>
      </c>
      <c r="H207" s="137">
        <f>0.5/7</f>
        <v>0.07142857142857142</v>
      </c>
      <c r="I207" s="45"/>
      <c r="J207" s="107"/>
      <c r="K207" s="108">
        <f t="shared" si="3"/>
        <v>0.07142857142857142</v>
      </c>
      <c r="L207" s="107"/>
    </row>
    <row r="208" spans="1:12" ht="12.75">
      <c r="A208" s="109">
        <v>198</v>
      </c>
      <c r="B208" s="40" t="s">
        <v>1115</v>
      </c>
      <c r="C208" s="40" t="s">
        <v>346</v>
      </c>
      <c r="D208" s="26" t="s">
        <v>273</v>
      </c>
      <c r="E208" s="5"/>
      <c r="F208" s="109"/>
      <c r="G208" s="22" t="s">
        <v>382</v>
      </c>
      <c r="H208" s="137">
        <f>0.5/7</f>
        <v>0.07142857142857142</v>
      </c>
      <c r="I208" s="45"/>
      <c r="J208" s="107"/>
      <c r="K208" s="108">
        <f t="shared" si="3"/>
        <v>0.07142857142857142</v>
      </c>
      <c r="L208" s="107"/>
    </row>
    <row r="209" spans="1:12" ht="25.5">
      <c r="A209" s="109">
        <v>199</v>
      </c>
      <c r="B209" s="40" t="s">
        <v>646</v>
      </c>
      <c r="C209" s="40" t="s">
        <v>346</v>
      </c>
      <c r="D209" s="28" t="s">
        <v>2270</v>
      </c>
      <c r="E209" s="108"/>
      <c r="F209" s="107"/>
      <c r="G209" s="94" t="s">
        <v>1393</v>
      </c>
      <c r="H209" s="108">
        <v>0.75</v>
      </c>
      <c r="I209" s="109"/>
      <c r="J209" s="108"/>
      <c r="K209" s="108">
        <f t="shared" si="3"/>
        <v>0.75</v>
      </c>
      <c r="L209" s="107"/>
    </row>
    <row r="210" spans="1:12" ht="12.75">
      <c r="A210" s="109">
        <v>200</v>
      </c>
      <c r="B210" s="40" t="s">
        <v>1028</v>
      </c>
      <c r="C210" s="40" t="s">
        <v>346</v>
      </c>
      <c r="D210" s="26" t="s">
        <v>78</v>
      </c>
      <c r="E210" s="22"/>
      <c r="F210" s="109"/>
      <c r="G210" s="22" t="s">
        <v>1388</v>
      </c>
      <c r="H210" s="137">
        <f>0.5/7+0.16667</f>
        <v>0.23809857142857144</v>
      </c>
      <c r="I210" s="106" t="s">
        <v>45</v>
      </c>
      <c r="J210" s="107">
        <v>1.5</v>
      </c>
      <c r="K210" s="108">
        <f t="shared" si="3"/>
        <v>1.7380985714285715</v>
      </c>
      <c r="L210" s="107"/>
    </row>
    <row r="211" spans="1:12" ht="12.75">
      <c r="A211" s="109">
        <v>201</v>
      </c>
      <c r="B211" s="40" t="s">
        <v>698</v>
      </c>
      <c r="C211" s="40" t="s">
        <v>847</v>
      </c>
      <c r="D211" s="4" t="s">
        <v>117</v>
      </c>
      <c r="E211" s="105"/>
      <c r="F211" s="105"/>
      <c r="G211" s="94"/>
      <c r="H211" s="108"/>
      <c r="I211" s="106" t="s">
        <v>137</v>
      </c>
      <c r="J211" s="107">
        <v>0.75</v>
      </c>
      <c r="K211" s="108">
        <f t="shared" si="3"/>
        <v>0.75</v>
      </c>
      <c r="L211" s="106"/>
    </row>
    <row r="212" spans="1:12" ht="12.75">
      <c r="A212" s="109">
        <v>202</v>
      </c>
      <c r="B212" s="40" t="s">
        <v>1093</v>
      </c>
      <c r="C212" s="40" t="s">
        <v>847</v>
      </c>
      <c r="D212" s="4" t="s">
        <v>272</v>
      </c>
      <c r="E212" s="105"/>
      <c r="F212" s="108"/>
      <c r="G212" s="106"/>
      <c r="H212" s="108"/>
      <c r="I212" s="22" t="s">
        <v>297</v>
      </c>
      <c r="J212" s="107">
        <v>0.75</v>
      </c>
      <c r="K212" s="108">
        <f t="shared" si="3"/>
        <v>0.75</v>
      </c>
      <c r="L212" s="107"/>
    </row>
    <row r="213" spans="1:12" ht="12.75">
      <c r="A213" s="109">
        <v>203</v>
      </c>
      <c r="B213" s="40" t="s">
        <v>1087</v>
      </c>
      <c r="C213" s="40" t="s">
        <v>344</v>
      </c>
      <c r="D213" s="4" t="s">
        <v>273</v>
      </c>
      <c r="E213" s="105"/>
      <c r="F213" s="108"/>
      <c r="G213" s="22"/>
      <c r="H213" s="108"/>
      <c r="I213" s="22" t="s">
        <v>303</v>
      </c>
      <c r="J213" s="108">
        <v>0.6</v>
      </c>
      <c r="K213" s="108">
        <f t="shared" si="3"/>
        <v>0.6</v>
      </c>
      <c r="L213" s="107"/>
    </row>
    <row r="214" spans="1:14" s="338" customFormat="1" ht="12.75">
      <c r="A214" s="109">
        <v>204</v>
      </c>
      <c r="B214" s="332" t="s">
        <v>658</v>
      </c>
      <c r="C214" s="332" t="s">
        <v>659</v>
      </c>
      <c r="D214" s="215"/>
      <c r="E214" s="215"/>
      <c r="F214" s="335"/>
      <c r="G214" s="333" t="s">
        <v>647</v>
      </c>
      <c r="H214" s="334">
        <v>0.25</v>
      </c>
      <c r="I214" s="215"/>
      <c r="J214" s="335"/>
      <c r="K214" s="108">
        <f t="shared" si="3"/>
        <v>0.25</v>
      </c>
      <c r="L214" s="335"/>
      <c r="M214" s="337"/>
      <c r="N214" s="337"/>
    </row>
    <row r="215" spans="1:12" ht="12.75">
      <c r="A215" s="109">
        <v>205</v>
      </c>
      <c r="B215" s="40" t="s">
        <v>2374</v>
      </c>
      <c r="C215" s="40" t="s">
        <v>659</v>
      </c>
      <c r="D215" s="26" t="s">
        <v>2262</v>
      </c>
      <c r="E215" s="5"/>
      <c r="F215" s="109"/>
      <c r="G215" s="22" t="s">
        <v>381</v>
      </c>
      <c r="H215" s="137">
        <v>0.25</v>
      </c>
      <c r="I215" s="109"/>
      <c r="J215" s="108"/>
      <c r="K215" s="108">
        <f t="shared" si="3"/>
        <v>0.25</v>
      </c>
      <c r="L215" s="107"/>
    </row>
    <row r="216" spans="1:12" ht="12.75">
      <c r="A216" s="109">
        <v>206</v>
      </c>
      <c r="B216" s="40" t="s">
        <v>443</v>
      </c>
      <c r="C216" s="40" t="s">
        <v>470</v>
      </c>
      <c r="D216" s="4" t="s">
        <v>95</v>
      </c>
      <c r="E216" s="105"/>
      <c r="F216" s="108"/>
      <c r="G216" s="22" t="s">
        <v>383</v>
      </c>
      <c r="H216" s="137">
        <v>0.5</v>
      </c>
      <c r="I216" s="45" t="s">
        <v>123</v>
      </c>
      <c r="J216" s="107">
        <v>1</v>
      </c>
      <c r="K216" s="108">
        <f t="shared" si="3"/>
        <v>1.5</v>
      </c>
      <c r="L216" s="107"/>
    </row>
    <row r="217" spans="1:12" ht="12.75">
      <c r="A217" s="109"/>
      <c r="B217" s="40" t="s">
        <v>448</v>
      </c>
      <c r="C217" s="40" t="s">
        <v>470</v>
      </c>
      <c r="D217" s="4" t="s">
        <v>309</v>
      </c>
      <c r="E217" s="105" t="s">
        <v>2391</v>
      </c>
      <c r="F217" s="108">
        <v>0.25</v>
      </c>
      <c r="G217" s="22"/>
      <c r="H217" s="137"/>
      <c r="I217" s="45"/>
      <c r="J217" s="107"/>
      <c r="K217" s="108">
        <f t="shared" si="3"/>
        <v>0.25</v>
      </c>
      <c r="L217" s="107"/>
    </row>
    <row r="218" spans="1:12" ht="12.75">
      <c r="A218" s="109">
        <v>207</v>
      </c>
      <c r="B218" s="40" t="s">
        <v>575</v>
      </c>
      <c r="C218" s="40" t="s">
        <v>1034</v>
      </c>
      <c r="D218" s="4" t="s">
        <v>82</v>
      </c>
      <c r="E218" s="105"/>
      <c r="F218" s="105"/>
      <c r="G218" s="112"/>
      <c r="H218" s="107"/>
      <c r="I218" s="106" t="s">
        <v>52</v>
      </c>
      <c r="J218" s="107">
        <v>0.75</v>
      </c>
      <c r="K218" s="108">
        <f t="shared" si="3"/>
        <v>0.75</v>
      </c>
      <c r="L218" s="106"/>
    </row>
    <row r="219" spans="1:12" ht="12.75">
      <c r="A219" s="109">
        <v>208</v>
      </c>
      <c r="B219" s="40" t="s">
        <v>1081</v>
      </c>
      <c r="C219" s="40" t="s">
        <v>901</v>
      </c>
      <c r="D219" s="4" t="s">
        <v>271</v>
      </c>
      <c r="E219" s="105"/>
      <c r="F219" s="108"/>
      <c r="G219" s="113"/>
      <c r="H219" s="137"/>
      <c r="I219" s="22" t="s">
        <v>296</v>
      </c>
      <c r="J219" s="108">
        <v>0.6</v>
      </c>
      <c r="K219" s="108">
        <f t="shared" si="3"/>
        <v>0.6</v>
      </c>
      <c r="L219" s="107"/>
    </row>
    <row r="220" spans="1:12" ht="12.75">
      <c r="A220" s="109">
        <v>209</v>
      </c>
      <c r="B220" s="40" t="s">
        <v>1126</v>
      </c>
      <c r="C220" s="40" t="s">
        <v>589</v>
      </c>
      <c r="D220" s="26" t="s">
        <v>100</v>
      </c>
      <c r="E220" s="5"/>
      <c r="F220" s="109"/>
      <c r="G220" s="22" t="s">
        <v>381</v>
      </c>
      <c r="H220" s="137">
        <v>0.25</v>
      </c>
      <c r="I220" s="106"/>
      <c r="J220" s="107"/>
      <c r="K220" s="108">
        <f t="shared" si="3"/>
        <v>0.25</v>
      </c>
      <c r="L220" s="107"/>
    </row>
    <row r="221" spans="1:12" ht="12.75">
      <c r="A221" s="109">
        <v>210</v>
      </c>
      <c r="B221" s="40" t="s">
        <v>1103</v>
      </c>
      <c r="C221" s="40" t="s">
        <v>511</v>
      </c>
      <c r="D221" s="28" t="s">
        <v>83</v>
      </c>
      <c r="E221" s="105"/>
      <c r="F221" s="108"/>
      <c r="G221" s="106" t="s">
        <v>308</v>
      </c>
      <c r="H221" s="108">
        <v>0.5</v>
      </c>
      <c r="I221" s="106"/>
      <c r="J221" s="107"/>
      <c r="K221" s="108">
        <f t="shared" si="3"/>
        <v>0.5</v>
      </c>
      <c r="L221" s="107"/>
    </row>
    <row r="222" spans="1:12" ht="12.75">
      <c r="A222" s="109">
        <v>211</v>
      </c>
      <c r="B222" s="22" t="s">
        <v>504</v>
      </c>
      <c r="C222" s="22" t="s">
        <v>560</v>
      </c>
      <c r="D222" s="7" t="s">
        <v>91</v>
      </c>
      <c r="E222" s="22"/>
      <c r="F222" s="151"/>
      <c r="G222" s="30" t="s">
        <v>664</v>
      </c>
      <c r="H222" s="22">
        <v>0.25</v>
      </c>
      <c r="I222" s="106" t="s">
        <v>136</v>
      </c>
      <c r="J222" s="107">
        <v>1</v>
      </c>
      <c r="K222" s="108">
        <f t="shared" si="3"/>
        <v>1.25</v>
      </c>
      <c r="L222" s="22"/>
    </row>
    <row r="223" spans="1:12" ht="12.75">
      <c r="A223" s="109">
        <v>212</v>
      </c>
      <c r="B223" s="40" t="s">
        <v>570</v>
      </c>
      <c r="C223" s="40" t="s">
        <v>366</v>
      </c>
      <c r="D223" s="4" t="s">
        <v>105</v>
      </c>
      <c r="E223" s="95"/>
      <c r="F223" s="97"/>
      <c r="G223" s="92"/>
      <c r="H223" s="97"/>
      <c r="I223" s="22" t="s">
        <v>307</v>
      </c>
      <c r="J223" s="108">
        <v>1.33</v>
      </c>
      <c r="K223" s="108">
        <f t="shared" si="3"/>
        <v>1.33</v>
      </c>
      <c r="L223" s="96"/>
    </row>
    <row r="224" spans="1:12" ht="12.75">
      <c r="A224" s="109">
        <v>213</v>
      </c>
      <c r="B224" s="40" t="s">
        <v>475</v>
      </c>
      <c r="C224" s="40" t="s">
        <v>543</v>
      </c>
      <c r="D224" s="4" t="s">
        <v>80</v>
      </c>
      <c r="E224" s="105"/>
      <c r="F224" s="105"/>
      <c r="G224" s="94"/>
      <c r="H224" s="108"/>
      <c r="I224" s="106" t="s">
        <v>55</v>
      </c>
      <c r="J224" s="107">
        <v>0.6</v>
      </c>
      <c r="K224" s="108">
        <f t="shared" si="3"/>
        <v>0.6</v>
      </c>
      <c r="L224" s="106"/>
    </row>
    <row r="225" spans="1:12" ht="12.75">
      <c r="A225" s="109">
        <v>214</v>
      </c>
      <c r="B225" s="40" t="s">
        <v>1018</v>
      </c>
      <c r="C225" s="40" t="s">
        <v>543</v>
      </c>
      <c r="D225" s="4" t="s">
        <v>104</v>
      </c>
      <c r="E225" s="123"/>
      <c r="F225" s="121"/>
      <c r="G225" s="121"/>
      <c r="H225" s="138"/>
      <c r="I225" s="106" t="s">
        <v>124</v>
      </c>
      <c r="J225" s="107">
        <v>0.6</v>
      </c>
      <c r="K225" s="108">
        <f t="shared" si="3"/>
        <v>0.6</v>
      </c>
      <c r="L225" s="121"/>
    </row>
    <row r="226" spans="1:12" ht="12.75">
      <c r="A226" s="109">
        <v>215</v>
      </c>
      <c r="B226" s="40" t="s">
        <v>1107</v>
      </c>
      <c r="C226" s="40" t="s">
        <v>585</v>
      </c>
      <c r="D226" s="128" t="s">
        <v>106</v>
      </c>
      <c r="E226" s="105"/>
      <c r="F226" s="108"/>
      <c r="G226" s="106" t="s">
        <v>312</v>
      </c>
      <c r="H226" s="108">
        <v>0.5</v>
      </c>
      <c r="I226" s="45"/>
      <c r="J226" s="107"/>
      <c r="K226" s="108">
        <f t="shared" si="3"/>
        <v>0.5</v>
      </c>
      <c r="L226" s="107"/>
    </row>
    <row r="227" spans="1:12" ht="12.75">
      <c r="A227" s="109">
        <v>216</v>
      </c>
      <c r="B227" s="40" t="s">
        <v>580</v>
      </c>
      <c r="C227" s="40" t="s">
        <v>585</v>
      </c>
      <c r="D227" s="4" t="s">
        <v>105</v>
      </c>
      <c r="E227" s="105"/>
      <c r="F227" s="108"/>
      <c r="G227" s="106"/>
      <c r="H227" s="108"/>
      <c r="I227" s="106" t="s">
        <v>123</v>
      </c>
      <c r="J227" s="107">
        <v>1</v>
      </c>
      <c r="K227" s="108">
        <f t="shared" si="3"/>
        <v>1</v>
      </c>
      <c r="L227" s="107"/>
    </row>
    <row r="228" spans="1:12" ht="12.75">
      <c r="A228" s="109">
        <v>217</v>
      </c>
      <c r="B228" s="40" t="s">
        <v>1102</v>
      </c>
      <c r="C228" s="40" t="s">
        <v>420</v>
      </c>
      <c r="D228" s="28" t="s">
        <v>2261</v>
      </c>
      <c r="E228" s="105"/>
      <c r="F228" s="108"/>
      <c r="G228" s="106" t="s">
        <v>308</v>
      </c>
      <c r="H228" s="108">
        <v>0.5</v>
      </c>
      <c r="I228" s="106"/>
      <c r="J228" s="107"/>
      <c r="K228" s="108">
        <f t="shared" si="3"/>
        <v>0.5</v>
      </c>
      <c r="L228" s="107"/>
    </row>
    <row r="229" spans="1:12" ht="12.75">
      <c r="A229" s="109">
        <v>218</v>
      </c>
      <c r="B229" s="40" t="s">
        <v>545</v>
      </c>
      <c r="C229" s="40" t="s">
        <v>420</v>
      </c>
      <c r="D229" s="4" t="s">
        <v>95</v>
      </c>
      <c r="E229" s="105"/>
      <c r="F229" s="108"/>
      <c r="G229" s="94"/>
      <c r="H229" s="108"/>
      <c r="I229" s="45" t="s">
        <v>123</v>
      </c>
      <c r="J229" s="107">
        <v>1</v>
      </c>
      <c r="K229" s="108">
        <f t="shared" si="3"/>
        <v>1</v>
      </c>
      <c r="L229" s="107"/>
    </row>
    <row r="230" spans="1:12" s="338" customFormat="1" ht="12.75">
      <c r="A230" s="109">
        <v>219</v>
      </c>
      <c r="B230" s="332" t="s">
        <v>657</v>
      </c>
      <c r="C230" s="332" t="s">
        <v>420</v>
      </c>
      <c r="D230" s="215" t="s">
        <v>358</v>
      </c>
      <c r="E230" s="215"/>
      <c r="F230" s="215"/>
      <c r="G230" s="333" t="s">
        <v>647</v>
      </c>
      <c r="H230" s="334">
        <v>0.25</v>
      </c>
      <c r="I230" s="215"/>
      <c r="J230" s="335"/>
      <c r="K230" s="108">
        <f t="shared" si="3"/>
        <v>0.25</v>
      </c>
      <c r="L230" s="335"/>
    </row>
    <row r="231" spans="1:14" ht="12.75">
      <c r="A231" s="109">
        <v>221</v>
      </c>
      <c r="B231" s="40" t="s">
        <v>475</v>
      </c>
      <c r="C231" s="40" t="s">
        <v>420</v>
      </c>
      <c r="D231" s="4" t="s">
        <v>81</v>
      </c>
      <c r="E231" s="105" t="s">
        <v>2361</v>
      </c>
      <c r="F231" s="108">
        <v>0.5</v>
      </c>
      <c r="G231" s="106"/>
      <c r="H231" s="108"/>
      <c r="I231" s="106" t="s">
        <v>70</v>
      </c>
      <c r="J231" s="107">
        <v>0.6</v>
      </c>
      <c r="K231" s="108">
        <f t="shared" si="3"/>
        <v>1.1</v>
      </c>
      <c r="L231" s="107"/>
      <c r="M231" s="47"/>
      <c r="N231" s="47"/>
    </row>
    <row r="232" spans="1:14" ht="12.75">
      <c r="A232" s="109">
        <v>222</v>
      </c>
      <c r="B232" s="40" t="s">
        <v>448</v>
      </c>
      <c r="C232" s="40" t="s">
        <v>420</v>
      </c>
      <c r="D232" s="26" t="s">
        <v>273</v>
      </c>
      <c r="E232" s="5"/>
      <c r="F232" s="109"/>
      <c r="G232" s="22" t="s">
        <v>382</v>
      </c>
      <c r="H232" s="137">
        <f>0.5/7</f>
        <v>0.07142857142857142</v>
      </c>
      <c r="I232" s="106"/>
      <c r="J232" s="107"/>
      <c r="K232" s="108">
        <f t="shared" si="3"/>
        <v>0.07142857142857142</v>
      </c>
      <c r="L232" s="107"/>
      <c r="M232" s="47"/>
      <c r="N232" s="47"/>
    </row>
    <row r="233" spans="1:14" ht="12.75">
      <c r="A233" s="109">
        <v>223</v>
      </c>
      <c r="B233" s="40" t="s">
        <v>874</v>
      </c>
      <c r="C233" s="40" t="s">
        <v>420</v>
      </c>
      <c r="D233" s="75" t="s">
        <v>78</v>
      </c>
      <c r="E233" s="22"/>
      <c r="F233" s="109"/>
      <c r="G233" s="22" t="s">
        <v>380</v>
      </c>
      <c r="H233" s="108">
        <f>0.5/3</f>
        <v>0.16666666666666666</v>
      </c>
      <c r="I233" s="106" t="s">
        <v>55</v>
      </c>
      <c r="J233" s="107">
        <v>0.6</v>
      </c>
      <c r="K233" s="108">
        <f t="shared" si="3"/>
        <v>0.7666666666666666</v>
      </c>
      <c r="L233" s="107"/>
      <c r="M233" s="47"/>
      <c r="N233" s="47"/>
    </row>
    <row r="234" spans="1:14" ht="12.75">
      <c r="A234" s="109">
        <v>224</v>
      </c>
      <c r="B234" s="40" t="s">
        <v>744</v>
      </c>
      <c r="C234" s="40" t="s">
        <v>420</v>
      </c>
      <c r="D234" s="4" t="s">
        <v>112</v>
      </c>
      <c r="E234" s="97"/>
      <c r="F234" s="96"/>
      <c r="G234" s="101"/>
      <c r="H234" s="97"/>
      <c r="I234" s="109" t="s">
        <v>71</v>
      </c>
      <c r="J234" s="108">
        <v>2</v>
      </c>
      <c r="K234" s="108">
        <f t="shared" si="3"/>
        <v>2</v>
      </c>
      <c r="L234" s="96"/>
      <c r="M234" s="47"/>
      <c r="N234" s="47"/>
    </row>
    <row r="235" spans="1:14" ht="12.75">
      <c r="A235" s="109">
        <v>225</v>
      </c>
      <c r="B235" s="40" t="s">
        <v>739</v>
      </c>
      <c r="C235" s="40" t="s">
        <v>420</v>
      </c>
      <c r="D235" s="26" t="s">
        <v>2263</v>
      </c>
      <c r="E235" s="22"/>
      <c r="F235" s="109"/>
      <c r="G235" s="22" t="s">
        <v>382</v>
      </c>
      <c r="H235" s="137">
        <f>0.5/7</f>
        <v>0.07142857142857142</v>
      </c>
      <c r="I235" s="106" t="s">
        <v>140</v>
      </c>
      <c r="J235" s="96">
        <v>3</v>
      </c>
      <c r="K235" s="108">
        <f t="shared" si="3"/>
        <v>3.0714285714285716</v>
      </c>
      <c r="L235" s="107"/>
      <c r="M235" s="47"/>
      <c r="N235" s="47"/>
    </row>
    <row r="236" spans="1:14" ht="12.75">
      <c r="A236" s="109">
        <v>226</v>
      </c>
      <c r="B236" s="40" t="s">
        <v>909</v>
      </c>
      <c r="C236" s="40" t="s">
        <v>420</v>
      </c>
      <c r="D236" s="4" t="s">
        <v>94</v>
      </c>
      <c r="E236" s="105"/>
      <c r="F236" s="105"/>
      <c r="G236" s="112"/>
      <c r="H236" s="108"/>
      <c r="I236" s="106" t="s">
        <v>40</v>
      </c>
      <c r="J236" s="107">
        <v>1</v>
      </c>
      <c r="K236" s="108">
        <f t="shared" si="3"/>
        <v>1</v>
      </c>
      <c r="L236" s="106"/>
      <c r="M236" s="47"/>
      <c r="N236" s="47"/>
    </row>
    <row r="237" spans="1:14" ht="12.75">
      <c r="A237" s="109">
        <v>227</v>
      </c>
      <c r="B237" s="40" t="s">
        <v>554</v>
      </c>
      <c r="C237" s="40" t="s">
        <v>420</v>
      </c>
      <c r="D237" s="4" t="s">
        <v>82</v>
      </c>
      <c r="E237" s="105"/>
      <c r="F237" s="105"/>
      <c r="G237" s="94"/>
      <c r="H237" s="108"/>
      <c r="I237" s="106" t="s">
        <v>141</v>
      </c>
      <c r="J237" s="107">
        <v>0.75</v>
      </c>
      <c r="K237" s="108">
        <f t="shared" si="3"/>
        <v>0.75</v>
      </c>
      <c r="L237" s="106"/>
      <c r="M237" s="47"/>
      <c r="N237" s="47"/>
    </row>
    <row r="238" spans="1:14" ht="63.75">
      <c r="A238" s="109">
        <v>228</v>
      </c>
      <c r="B238" s="40" t="s">
        <v>654</v>
      </c>
      <c r="C238" s="40" t="s">
        <v>655</v>
      </c>
      <c r="D238" s="26" t="s">
        <v>95</v>
      </c>
      <c r="E238" s="22" t="s">
        <v>2369</v>
      </c>
      <c r="F238" s="109">
        <v>1</v>
      </c>
      <c r="G238" s="7" t="s">
        <v>2378</v>
      </c>
      <c r="H238" s="108">
        <v>2</v>
      </c>
      <c r="I238" s="109"/>
      <c r="J238" s="108"/>
      <c r="K238" s="108">
        <f t="shared" si="3"/>
        <v>3</v>
      </c>
      <c r="L238" s="107"/>
      <c r="M238" s="47"/>
      <c r="N238" s="47"/>
    </row>
    <row r="239" spans="1:14" ht="12.75">
      <c r="A239" s="109">
        <v>229</v>
      </c>
      <c r="B239" s="40" t="s">
        <v>627</v>
      </c>
      <c r="C239" s="40" t="s">
        <v>763</v>
      </c>
      <c r="D239" s="26" t="s">
        <v>90</v>
      </c>
      <c r="E239" s="22"/>
      <c r="F239" s="109"/>
      <c r="G239" s="22" t="s">
        <v>381</v>
      </c>
      <c r="H239" s="137">
        <v>0.25</v>
      </c>
      <c r="I239" s="106" t="s">
        <v>125</v>
      </c>
      <c r="J239" s="107">
        <v>1.5</v>
      </c>
      <c r="K239" s="108">
        <f t="shared" si="3"/>
        <v>1.75</v>
      </c>
      <c r="L239" s="107"/>
      <c r="M239" s="47"/>
      <c r="N239" s="47"/>
    </row>
    <row r="240" spans="1:14" ht="12.75">
      <c r="A240" s="109">
        <v>230</v>
      </c>
      <c r="B240" s="40" t="s">
        <v>1090</v>
      </c>
      <c r="C240" s="40" t="s">
        <v>602</v>
      </c>
      <c r="D240" s="4" t="s">
        <v>274</v>
      </c>
      <c r="E240" s="105"/>
      <c r="F240" s="108"/>
      <c r="G240" s="106"/>
      <c r="H240" s="108"/>
      <c r="I240" s="22" t="s">
        <v>304</v>
      </c>
      <c r="J240" s="107">
        <v>1.5</v>
      </c>
      <c r="K240" s="108">
        <f t="shared" si="3"/>
        <v>1.5</v>
      </c>
      <c r="L240" s="107"/>
      <c r="M240" s="47"/>
      <c r="N240" s="47"/>
    </row>
    <row r="241" spans="1:14" ht="12.75">
      <c r="A241" s="109">
        <v>231</v>
      </c>
      <c r="B241" s="40" t="s">
        <v>1041</v>
      </c>
      <c r="C241" s="40" t="s">
        <v>602</v>
      </c>
      <c r="D241" s="4" t="s">
        <v>79</v>
      </c>
      <c r="E241" s="95"/>
      <c r="F241" s="95"/>
      <c r="G241" s="94"/>
      <c r="H241" s="108"/>
      <c r="I241" s="106" t="s">
        <v>55</v>
      </c>
      <c r="J241" s="107">
        <v>0.6</v>
      </c>
      <c r="K241" s="108">
        <f t="shared" si="3"/>
        <v>0.6</v>
      </c>
      <c r="L241" s="92"/>
      <c r="M241" s="47"/>
      <c r="N241" s="47"/>
    </row>
    <row r="242" spans="1:14" ht="12.75">
      <c r="A242" s="109">
        <v>232</v>
      </c>
      <c r="B242" s="40" t="s">
        <v>1035</v>
      </c>
      <c r="C242" s="40" t="s">
        <v>956</v>
      </c>
      <c r="D242" s="4" t="s">
        <v>82</v>
      </c>
      <c r="E242" s="105"/>
      <c r="F242" s="108"/>
      <c r="G242" s="106"/>
      <c r="H242" s="108"/>
      <c r="I242" s="106" t="s">
        <v>52</v>
      </c>
      <c r="J242" s="107">
        <v>0.75</v>
      </c>
      <c r="K242" s="108">
        <f t="shared" si="3"/>
        <v>0.75</v>
      </c>
      <c r="L242" s="107"/>
      <c r="M242" s="47"/>
      <c r="N242" s="47"/>
    </row>
    <row r="243" spans="1:14" ht="12.75">
      <c r="A243" s="109">
        <v>233</v>
      </c>
      <c r="B243" s="40" t="s">
        <v>1091</v>
      </c>
      <c r="C243" s="40" t="s">
        <v>616</v>
      </c>
      <c r="D243" s="4" t="s">
        <v>274</v>
      </c>
      <c r="E243" s="105"/>
      <c r="F243" s="108"/>
      <c r="G243" s="106"/>
      <c r="H243" s="108"/>
      <c r="I243" s="22" t="s">
        <v>304</v>
      </c>
      <c r="J243" s="107">
        <v>1.5</v>
      </c>
      <c r="K243" s="108">
        <f t="shared" si="3"/>
        <v>1.5</v>
      </c>
      <c r="L243" s="107"/>
      <c r="M243" s="47"/>
      <c r="N243" s="47"/>
    </row>
    <row r="244" spans="1:14" ht="12.75">
      <c r="A244" s="109">
        <v>234</v>
      </c>
      <c r="B244" s="61" t="s">
        <v>617</v>
      </c>
      <c r="C244" s="28" t="s">
        <v>616</v>
      </c>
      <c r="D244" s="75" t="s">
        <v>96</v>
      </c>
      <c r="E244" s="16"/>
      <c r="F244" s="60"/>
      <c r="G244" s="42" t="s">
        <v>415</v>
      </c>
      <c r="H244" s="16">
        <v>0.5</v>
      </c>
      <c r="I244" s="16"/>
      <c r="J244" s="29"/>
      <c r="K244" s="108">
        <f t="shared" si="3"/>
        <v>0.5</v>
      </c>
      <c r="L244" s="29"/>
      <c r="M244" s="47"/>
      <c r="N244" s="47"/>
    </row>
    <row r="245" spans="1:14" ht="12.75">
      <c r="A245" s="109">
        <v>235</v>
      </c>
      <c r="B245" s="40" t="s">
        <v>355</v>
      </c>
      <c r="C245" s="40" t="s">
        <v>442</v>
      </c>
      <c r="D245" s="4" t="s">
        <v>104</v>
      </c>
      <c r="E245" s="108"/>
      <c r="F245" s="107"/>
      <c r="G245" s="106"/>
      <c r="H245" s="108"/>
      <c r="I245" s="28" t="s">
        <v>135</v>
      </c>
      <c r="J245" s="16">
        <v>0.6</v>
      </c>
      <c r="K245" s="108">
        <f t="shared" si="3"/>
        <v>0.6</v>
      </c>
      <c r="L245" s="107"/>
      <c r="M245" s="47"/>
      <c r="N245" s="47"/>
    </row>
    <row r="246" spans="1:12" s="338" customFormat="1" ht="12.75">
      <c r="A246" s="109">
        <v>237</v>
      </c>
      <c r="B246" s="332" t="s">
        <v>651</v>
      </c>
      <c r="C246" s="332" t="s">
        <v>335</v>
      </c>
      <c r="D246" s="215"/>
      <c r="E246" s="215"/>
      <c r="F246" s="215"/>
      <c r="G246" s="333" t="s">
        <v>647</v>
      </c>
      <c r="H246" s="334">
        <v>0.25</v>
      </c>
      <c r="I246" s="215"/>
      <c r="J246" s="335"/>
      <c r="K246" s="108">
        <f t="shared" si="3"/>
        <v>0.25</v>
      </c>
      <c r="L246" s="335"/>
    </row>
    <row r="247" spans="1:14" ht="12.75">
      <c r="A247" s="109">
        <v>239</v>
      </c>
      <c r="B247" s="40" t="s">
        <v>1075</v>
      </c>
      <c r="C247" s="40" t="s">
        <v>335</v>
      </c>
      <c r="D247" s="4" t="s">
        <v>270</v>
      </c>
      <c r="E247" s="105"/>
      <c r="F247" s="108"/>
      <c r="G247" s="112"/>
      <c r="H247" s="137"/>
      <c r="I247" s="22" t="s">
        <v>294</v>
      </c>
      <c r="J247" s="107">
        <v>1</v>
      </c>
      <c r="K247" s="108">
        <f t="shared" si="3"/>
        <v>1</v>
      </c>
      <c r="L247" s="107"/>
      <c r="M247" s="47"/>
      <c r="N247" s="47"/>
    </row>
    <row r="248" spans="1:14" ht="12.75">
      <c r="A248" s="109">
        <v>240</v>
      </c>
      <c r="B248" s="40" t="s">
        <v>523</v>
      </c>
      <c r="C248" s="40" t="s">
        <v>335</v>
      </c>
      <c r="D248" s="26" t="s">
        <v>273</v>
      </c>
      <c r="E248" s="22"/>
      <c r="F248" s="109"/>
      <c r="G248" s="22" t="s">
        <v>380</v>
      </c>
      <c r="H248" s="108">
        <f>0.5/3</f>
        <v>0.16666666666666666</v>
      </c>
      <c r="I248" s="45"/>
      <c r="J248" s="107"/>
      <c r="K248" s="108">
        <f t="shared" si="3"/>
        <v>0.16666666666666666</v>
      </c>
      <c r="L248" s="107"/>
      <c r="M248" s="47"/>
      <c r="N248" s="47"/>
    </row>
    <row r="249" spans="1:14" ht="12.75">
      <c r="A249" s="109">
        <v>241</v>
      </c>
      <c r="B249" s="40" t="s">
        <v>445</v>
      </c>
      <c r="C249" s="40" t="s">
        <v>335</v>
      </c>
      <c r="D249" s="26" t="s">
        <v>81</v>
      </c>
      <c r="E249" s="5"/>
      <c r="F249" s="109"/>
      <c r="G249" s="22" t="s">
        <v>380</v>
      </c>
      <c r="H249" s="108">
        <f>0.5/3</f>
        <v>0.16666666666666666</v>
      </c>
      <c r="I249" s="45"/>
      <c r="J249" s="107"/>
      <c r="K249" s="108">
        <f t="shared" si="3"/>
        <v>0.16666666666666666</v>
      </c>
      <c r="L249" s="107"/>
      <c r="M249" s="47"/>
      <c r="N249" s="47"/>
    </row>
    <row r="250" spans="1:14" ht="12.75">
      <c r="A250" s="109">
        <v>242</v>
      </c>
      <c r="B250" s="40" t="s">
        <v>1033</v>
      </c>
      <c r="C250" s="40" t="s">
        <v>335</v>
      </c>
      <c r="D250" s="4" t="s">
        <v>82</v>
      </c>
      <c r="E250" s="105"/>
      <c r="F250" s="105"/>
      <c r="G250" s="112"/>
      <c r="H250" s="108"/>
      <c r="I250" s="106" t="s">
        <v>52</v>
      </c>
      <c r="J250" s="107">
        <v>0.75</v>
      </c>
      <c r="K250" s="108">
        <f t="shared" si="3"/>
        <v>0.75</v>
      </c>
      <c r="L250" s="106"/>
      <c r="M250" s="47"/>
      <c r="N250" s="47"/>
    </row>
    <row r="251" spans="1:14" ht="12.75">
      <c r="A251" s="109">
        <v>243</v>
      </c>
      <c r="B251" s="40" t="s">
        <v>1066</v>
      </c>
      <c r="C251" s="40" t="s">
        <v>335</v>
      </c>
      <c r="D251" s="4" t="s">
        <v>93</v>
      </c>
      <c r="E251" s="105"/>
      <c r="F251" s="105"/>
      <c r="G251" s="94"/>
      <c r="H251" s="108"/>
      <c r="I251" s="122" t="s">
        <v>54</v>
      </c>
      <c r="J251" s="119">
        <v>0.75</v>
      </c>
      <c r="K251" s="108">
        <f t="shared" si="3"/>
        <v>0.75</v>
      </c>
      <c r="L251" s="106"/>
      <c r="M251" s="47"/>
      <c r="N251" s="47"/>
    </row>
    <row r="252" spans="1:14" ht="12.75">
      <c r="A252" s="109">
        <v>244</v>
      </c>
      <c r="B252" s="40" t="s">
        <v>1009</v>
      </c>
      <c r="C252" s="40" t="s">
        <v>335</v>
      </c>
      <c r="D252" s="4" t="s">
        <v>113</v>
      </c>
      <c r="E252" s="105"/>
      <c r="F252" s="105"/>
      <c r="G252" s="112"/>
      <c r="H252" s="108"/>
      <c r="I252" s="106" t="s">
        <v>52</v>
      </c>
      <c r="J252" s="107">
        <f>3/4</f>
        <v>0.75</v>
      </c>
      <c r="K252" s="108">
        <f t="shared" si="3"/>
        <v>0.75</v>
      </c>
      <c r="L252" s="106"/>
      <c r="M252" s="47"/>
      <c r="N252" s="47"/>
    </row>
    <row r="253" spans="1:14" ht="12.75">
      <c r="A253" s="109">
        <v>245</v>
      </c>
      <c r="B253" s="40" t="s">
        <v>1021</v>
      </c>
      <c r="C253" s="40" t="s">
        <v>335</v>
      </c>
      <c r="D253" s="4" t="s">
        <v>90</v>
      </c>
      <c r="E253" s="105"/>
      <c r="F253" s="105"/>
      <c r="G253" s="94"/>
      <c r="H253" s="108"/>
      <c r="I253" s="106" t="s">
        <v>124</v>
      </c>
      <c r="J253" s="107">
        <v>0.6</v>
      </c>
      <c r="K253" s="108">
        <f t="shared" si="3"/>
        <v>0.6</v>
      </c>
      <c r="L253" s="106"/>
      <c r="M253" s="47"/>
      <c r="N253" s="47"/>
    </row>
    <row r="254" spans="1:14" ht="12.75">
      <c r="A254" s="109">
        <v>246</v>
      </c>
      <c r="B254" s="40" t="s">
        <v>1106</v>
      </c>
      <c r="C254" s="40" t="s">
        <v>840</v>
      </c>
      <c r="D254" s="128" t="s">
        <v>311</v>
      </c>
      <c r="E254" s="105"/>
      <c r="F254" s="108"/>
      <c r="G254" s="106" t="s">
        <v>1389</v>
      </c>
      <c r="H254" s="108">
        <f>0.5+0.0714+0.16667</f>
        <v>0.73807</v>
      </c>
      <c r="I254" s="45"/>
      <c r="J254" s="107"/>
      <c r="K254" s="108">
        <f t="shared" si="3"/>
        <v>0.73807</v>
      </c>
      <c r="L254" s="107"/>
      <c r="M254" s="47"/>
      <c r="N254" s="47"/>
    </row>
    <row r="255" spans="1:14" ht="12.75">
      <c r="A255" s="109">
        <v>247</v>
      </c>
      <c r="B255" s="40" t="s">
        <v>586</v>
      </c>
      <c r="C255" s="40" t="s">
        <v>458</v>
      </c>
      <c r="D255" s="4" t="s">
        <v>106</v>
      </c>
      <c r="E255" s="105"/>
      <c r="F255" s="108"/>
      <c r="G255" s="106"/>
      <c r="H255" s="108"/>
      <c r="I255" s="106" t="s">
        <v>123</v>
      </c>
      <c r="J255" s="107">
        <v>1</v>
      </c>
      <c r="K255" s="108">
        <f t="shared" si="3"/>
        <v>1</v>
      </c>
      <c r="L255" s="107"/>
      <c r="M255" s="47"/>
      <c r="N255" s="47"/>
    </row>
    <row r="256" spans="1:14" ht="12.75">
      <c r="A256" s="109">
        <v>248</v>
      </c>
      <c r="B256" s="40" t="s">
        <v>1097</v>
      </c>
      <c r="C256" s="40" t="s">
        <v>458</v>
      </c>
      <c r="D256" s="4" t="s">
        <v>105</v>
      </c>
      <c r="E256" s="95"/>
      <c r="F256" s="97"/>
      <c r="G256" s="92"/>
      <c r="H256" s="97"/>
      <c r="I256" s="22" t="s">
        <v>307</v>
      </c>
      <c r="J256" s="108">
        <v>1.33</v>
      </c>
      <c r="K256" s="108">
        <f t="shared" si="3"/>
        <v>1.33</v>
      </c>
      <c r="L256" s="96"/>
      <c r="M256" s="47"/>
      <c r="N256" s="47"/>
    </row>
    <row r="257" spans="1:14" ht="12.75">
      <c r="A257" s="109">
        <v>249</v>
      </c>
      <c r="B257" s="40" t="s">
        <v>438</v>
      </c>
      <c r="C257" s="40" t="s">
        <v>574</v>
      </c>
      <c r="D257" s="4" t="s">
        <v>108</v>
      </c>
      <c r="E257" s="105"/>
      <c r="F257" s="108"/>
      <c r="G257" s="106"/>
      <c r="H257" s="108"/>
      <c r="I257" s="109" t="s">
        <v>40</v>
      </c>
      <c r="J257" s="108">
        <v>1</v>
      </c>
      <c r="K257" s="108">
        <f t="shared" si="3"/>
        <v>1</v>
      </c>
      <c r="L257" s="107"/>
      <c r="M257" s="47"/>
      <c r="N257" s="47"/>
    </row>
    <row r="258" spans="1:12" s="51" customFormat="1" ht="12.75">
      <c r="A258" s="93">
        <v>250</v>
      </c>
      <c r="B258" s="33" t="s">
        <v>488</v>
      </c>
      <c r="C258" s="33" t="s">
        <v>534</v>
      </c>
      <c r="D258" s="35" t="s">
        <v>92</v>
      </c>
      <c r="E258" s="95"/>
      <c r="F258" s="95"/>
      <c r="G258" s="130" t="s">
        <v>1390</v>
      </c>
      <c r="H258" s="97">
        <v>1</v>
      </c>
      <c r="I258" s="92" t="s">
        <v>38</v>
      </c>
      <c r="J258" s="96">
        <v>3</v>
      </c>
      <c r="K258" s="97">
        <f t="shared" si="3"/>
        <v>4</v>
      </c>
      <c r="L258" s="92"/>
    </row>
    <row r="259" spans="1:12" s="11" customFormat="1" ht="12.75">
      <c r="A259" s="109">
        <v>251</v>
      </c>
      <c r="B259" s="40" t="s">
        <v>525</v>
      </c>
      <c r="C259" s="40" t="s">
        <v>534</v>
      </c>
      <c r="D259" s="4" t="s">
        <v>89</v>
      </c>
      <c r="E259" s="105"/>
      <c r="F259" s="105"/>
      <c r="G259" s="94"/>
      <c r="H259" s="108"/>
      <c r="I259" s="106" t="s">
        <v>137</v>
      </c>
      <c r="J259" s="107">
        <v>0.75</v>
      </c>
      <c r="K259" s="108">
        <f aca="true" t="shared" si="4" ref="K259:K269">J259+H259+F259</f>
        <v>0.75</v>
      </c>
      <c r="L259" s="106"/>
    </row>
    <row r="260" spans="1:12" s="36" customFormat="1" ht="12.75">
      <c r="A260" s="109">
        <v>252</v>
      </c>
      <c r="B260" s="40" t="s">
        <v>1098</v>
      </c>
      <c r="C260" s="40" t="s">
        <v>624</v>
      </c>
      <c r="D260" s="4" t="s">
        <v>271</v>
      </c>
      <c r="E260" s="105"/>
      <c r="F260" s="108"/>
      <c r="G260" s="22" t="s">
        <v>382</v>
      </c>
      <c r="H260" s="137">
        <f>0.5/7</f>
        <v>0.07142857142857142</v>
      </c>
      <c r="I260" s="22" t="s">
        <v>306</v>
      </c>
      <c r="J260" s="107">
        <v>0.75</v>
      </c>
      <c r="K260" s="108">
        <f t="shared" si="4"/>
        <v>0.8214285714285714</v>
      </c>
      <c r="L260" s="107"/>
    </row>
    <row r="261" spans="1:12" s="36" customFormat="1" ht="12.75">
      <c r="A261" s="109"/>
      <c r="B261" s="40" t="s">
        <v>1108</v>
      </c>
      <c r="C261" s="40" t="s">
        <v>772</v>
      </c>
      <c r="D261" s="4" t="s">
        <v>310</v>
      </c>
      <c r="E261" s="105" t="s">
        <v>2391</v>
      </c>
      <c r="F261" s="108">
        <f>1/4</f>
        <v>0.25</v>
      </c>
      <c r="G261" s="106"/>
      <c r="H261" s="108"/>
      <c r="I261" s="109"/>
      <c r="J261" s="107"/>
      <c r="K261" s="108">
        <f t="shared" si="4"/>
        <v>0.25</v>
      </c>
      <c r="L261" s="107"/>
    </row>
    <row r="262" spans="1:12" s="36" customFormat="1" ht="12.75">
      <c r="A262" s="109">
        <v>254</v>
      </c>
      <c r="B262" s="40" t="s">
        <v>608</v>
      </c>
      <c r="C262" s="40" t="s">
        <v>893</v>
      </c>
      <c r="D262" s="4" t="s">
        <v>78</v>
      </c>
      <c r="E262" s="105"/>
      <c r="F262" s="105"/>
      <c r="G262" s="94"/>
      <c r="H262" s="108"/>
      <c r="I262" s="106" t="s">
        <v>40</v>
      </c>
      <c r="J262" s="107">
        <v>1</v>
      </c>
      <c r="K262" s="108">
        <f t="shared" si="4"/>
        <v>1</v>
      </c>
      <c r="L262" s="106"/>
    </row>
    <row r="263" spans="1:12" s="36" customFormat="1" ht="12.75">
      <c r="A263" s="109">
        <v>255</v>
      </c>
      <c r="B263" s="40" t="s">
        <v>1104</v>
      </c>
      <c r="C263" s="40" t="s">
        <v>414</v>
      </c>
      <c r="D263" s="28" t="s">
        <v>2268</v>
      </c>
      <c r="E263" s="108"/>
      <c r="F263" s="107"/>
      <c r="G263" s="106" t="s">
        <v>308</v>
      </c>
      <c r="H263" s="108">
        <v>0.5</v>
      </c>
      <c r="I263" s="109"/>
      <c r="J263" s="108"/>
      <c r="K263" s="108">
        <f t="shared" si="4"/>
        <v>0.5</v>
      </c>
      <c r="L263" s="107"/>
    </row>
    <row r="264" spans="1:12" s="36" customFormat="1" ht="12.75">
      <c r="A264" s="109">
        <v>256</v>
      </c>
      <c r="B264" s="40" t="s">
        <v>1086</v>
      </c>
      <c r="C264" s="40" t="s">
        <v>414</v>
      </c>
      <c r="D264" s="4" t="s">
        <v>105</v>
      </c>
      <c r="E264" s="108"/>
      <c r="F264" s="107"/>
      <c r="G264" s="94"/>
      <c r="H264" s="108"/>
      <c r="I264" s="22" t="s">
        <v>292</v>
      </c>
      <c r="J264" s="108">
        <v>0.6</v>
      </c>
      <c r="K264" s="108">
        <f t="shared" si="4"/>
        <v>0.6</v>
      </c>
      <c r="L264" s="107"/>
    </row>
    <row r="265" spans="1:12" s="36" customFormat="1" ht="12.75">
      <c r="A265" s="109">
        <v>257</v>
      </c>
      <c r="B265" s="40" t="s">
        <v>512</v>
      </c>
      <c r="C265" s="40" t="s">
        <v>414</v>
      </c>
      <c r="D265" s="4" t="s">
        <v>270</v>
      </c>
      <c r="E265" s="105"/>
      <c r="F265" s="108"/>
      <c r="G265" s="22" t="s">
        <v>380</v>
      </c>
      <c r="H265" s="108">
        <f>0.5/3</f>
        <v>0.16666666666666666</v>
      </c>
      <c r="I265" s="22" t="s">
        <v>294</v>
      </c>
      <c r="J265" s="107">
        <v>1</v>
      </c>
      <c r="K265" s="108">
        <f t="shared" si="4"/>
        <v>1.1666666666666667</v>
      </c>
      <c r="L265" s="107"/>
    </row>
    <row r="266" spans="1:12" s="11" customFormat="1" ht="12.75">
      <c r="A266" s="109">
        <v>258</v>
      </c>
      <c r="B266" s="40" t="s">
        <v>1037</v>
      </c>
      <c r="C266" s="40" t="s">
        <v>414</v>
      </c>
      <c r="D266" s="17" t="s">
        <v>69</v>
      </c>
      <c r="E266" s="95"/>
      <c r="F266" s="95"/>
      <c r="G266" s="101"/>
      <c r="H266" s="97"/>
      <c r="I266" s="92" t="s">
        <v>37</v>
      </c>
      <c r="J266" s="96">
        <v>1</v>
      </c>
      <c r="K266" s="108">
        <f t="shared" si="4"/>
        <v>1</v>
      </c>
      <c r="L266" s="92"/>
    </row>
    <row r="267" spans="1:12" s="11" customFormat="1" ht="12.75">
      <c r="A267" s="109">
        <v>259</v>
      </c>
      <c r="B267" s="40" t="s">
        <v>1092</v>
      </c>
      <c r="C267" s="40" t="s">
        <v>572</v>
      </c>
      <c r="D267" s="4" t="s">
        <v>101</v>
      </c>
      <c r="E267" s="105"/>
      <c r="F267" s="108"/>
      <c r="G267" s="22" t="s">
        <v>380</v>
      </c>
      <c r="H267" s="108">
        <f>0.5/3</f>
        <v>0.16666666666666666</v>
      </c>
      <c r="I267" s="22" t="s">
        <v>305</v>
      </c>
      <c r="J267" s="107">
        <v>1.5</v>
      </c>
      <c r="K267" s="108">
        <f t="shared" si="4"/>
        <v>1.6666666666666667</v>
      </c>
      <c r="L267" s="107"/>
    </row>
    <row r="268" spans="1:12" s="11" customFormat="1" ht="12.75">
      <c r="A268" s="109">
        <v>260</v>
      </c>
      <c r="B268" s="40" t="s">
        <v>1031</v>
      </c>
      <c r="C268" s="40" t="s">
        <v>572</v>
      </c>
      <c r="D268" s="4" t="s">
        <v>96</v>
      </c>
      <c r="E268" s="105"/>
      <c r="F268" s="105"/>
      <c r="G268" s="94"/>
      <c r="H268" s="108"/>
      <c r="I268" s="106" t="s">
        <v>132</v>
      </c>
      <c r="J268" s="107">
        <v>1</v>
      </c>
      <c r="K268" s="108">
        <f t="shared" si="4"/>
        <v>1</v>
      </c>
      <c r="L268" s="106"/>
    </row>
    <row r="269" spans="1:12" s="11" customFormat="1" ht="27" customHeight="1">
      <c r="A269" s="109">
        <v>261</v>
      </c>
      <c r="B269" s="40" t="s">
        <v>1046</v>
      </c>
      <c r="C269" s="40" t="s">
        <v>364</v>
      </c>
      <c r="D269" s="4" t="s">
        <v>89</v>
      </c>
      <c r="E269" s="105"/>
      <c r="F269" s="105"/>
      <c r="G269" s="94"/>
      <c r="H269" s="108"/>
      <c r="I269" s="106" t="s">
        <v>137</v>
      </c>
      <c r="J269" s="107">
        <v>0.75</v>
      </c>
      <c r="K269" s="108">
        <f t="shared" si="4"/>
        <v>0.75</v>
      </c>
      <c r="L269" s="106"/>
    </row>
    <row r="270" spans="1:13" s="230" customFormat="1" ht="12.75">
      <c r="A270" s="40">
        <v>61</v>
      </c>
      <c r="B270" s="40" t="s">
        <v>997</v>
      </c>
      <c r="C270" s="40" t="s">
        <v>425</v>
      </c>
      <c r="D270" s="7" t="s">
        <v>310</v>
      </c>
      <c r="E270" s="63" t="s">
        <v>1169</v>
      </c>
      <c r="F270" s="40">
        <v>0.5</v>
      </c>
      <c r="G270" s="40"/>
      <c r="H270" s="40"/>
      <c r="I270" s="4"/>
      <c r="J270" s="260"/>
      <c r="K270" s="260">
        <f>J270+H270+F270</f>
        <v>0.5</v>
      </c>
      <c r="L270" s="4"/>
      <c r="M270" s="29"/>
    </row>
    <row r="271" spans="2:9" ht="12.75">
      <c r="B271" s="90"/>
      <c r="C271" s="90"/>
      <c r="G271" s="88"/>
      <c r="H271" s="141"/>
      <c r="I271" s="82"/>
    </row>
    <row r="272" spans="2:9" ht="12.75">
      <c r="B272" s="90"/>
      <c r="C272" s="90"/>
      <c r="G272" s="88"/>
      <c r="H272" s="141"/>
      <c r="I272" s="82"/>
    </row>
    <row r="273" spans="2:9" ht="12.75">
      <c r="B273" s="90"/>
      <c r="C273" s="90"/>
      <c r="G273" s="88"/>
      <c r="H273" s="141"/>
      <c r="I273" s="82"/>
    </row>
    <row r="274" spans="2:9" ht="12.75">
      <c r="B274" s="90"/>
      <c r="C274" s="90"/>
      <c r="G274" s="88"/>
      <c r="H274" s="141"/>
      <c r="I274" s="82"/>
    </row>
    <row r="275" spans="2:9" ht="12.75">
      <c r="B275" s="90"/>
      <c r="C275" s="90"/>
      <c r="G275" s="88"/>
      <c r="H275" s="141"/>
      <c r="I275" s="82"/>
    </row>
    <row r="276" spans="2:9" ht="12.75">
      <c r="B276" s="90"/>
      <c r="C276" s="90"/>
      <c r="G276" s="88"/>
      <c r="H276" s="141"/>
      <c r="I276" s="82"/>
    </row>
    <row r="277" spans="2:9" ht="12.75">
      <c r="B277" s="90"/>
      <c r="C277" s="90"/>
      <c r="G277" s="88"/>
      <c r="H277" s="141"/>
      <c r="I277" s="82"/>
    </row>
    <row r="278" spans="2:9" ht="12.75">
      <c r="B278" s="90"/>
      <c r="C278" s="90"/>
      <c r="G278" s="88"/>
      <c r="H278" s="141"/>
      <c r="I278" s="82"/>
    </row>
    <row r="279" ht="12.75">
      <c r="D279" s="80"/>
    </row>
    <row r="280" spans="2:9" ht="12.75">
      <c r="B280" s="90"/>
      <c r="C280" s="90"/>
      <c r="G280" s="88"/>
      <c r="H280" s="141"/>
      <c r="I280" s="82"/>
    </row>
    <row r="281" ht="12.75">
      <c r="D281" s="80"/>
    </row>
    <row r="282" ht="12.75">
      <c r="D282" s="80"/>
    </row>
    <row r="283" ht="12.75">
      <c r="D283" s="80"/>
    </row>
    <row r="284" ht="12.75">
      <c r="D284" s="80"/>
    </row>
    <row r="285" spans="2:9" ht="12.75">
      <c r="B285" s="90"/>
      <c r="C285" s="90"/>
      <c r="G285" s="88"/>
      <c r="H285" s="141"/>
      <c r="I285" s="82"/>
    </row>
    <row r="286" spans="2:9" ht="12.75">
      <c r="B286" s="90"/>
      <c r="C286" s="90"/>
      <c r="G286" s="88"/>
      <c r="H286" s="141"/>
      <c r="I286" s="82"/>
    </row>
    <row r="287" spans="2:12" s="12" customFormat="1" ht="12.75">
      <c r="B287" s="90"/>
      <c r="C287" s="90"/>
      <c r="D287" s="46"/>
      <c r="E287" s="67"/>
      <c r="F287" s="55"/>
      <c r="G287" s="88"/>
      <c r="H287" s="141"/>
      <c r="I287" s="82"/>
      <c r="J287" s="54"/>
      <c r="K287" s="55"/>
      <c r="L287" s="54"/>
    </row>
    <row r="288" spans="2:9" ht="12.75">
      <c r="B288" s="90"/>
      <c r="C288" s="90"/>
      <c r="G288" s="88"/>
      <c r="H288" s="141"/>
      <c r="I288" s="82"/>
    </row>
    <row r="289" spans="2:9" ht="12.75">
      <c r="B289" s="90"/>
      <c r="C289" s="90"/>
      <c r="G289" s="88"/>
      <c r="H289" s="141"/>
      <c r="I289" s="82"/>
    </row>
    <row r="290" spans="2:14" s="62" customFormat="1" ht="12.75">
      <c r="B290" s="90"/>
      <c r="C290" s="90"/>
      <c r="D290" s="46"/>
      <c r="E290" s="67"/>
      <c r="F290" s="55"/>
      <c r="G290" s="88"/>
      <c r="H290" s="141"/>
      <c r="I290" s="82"/>
      <c r="J290" s="54"/>
      <c r="K290" s="55"/>
      <c r="L290" s="54"/>
      <c r="M290" s="69"/>
      <c r="N290" s="69"/>
    </row>
    <row r="291" spans="2:9" ht="12.75">
      <c r="B291" s="90"/>
      <c r="C291" s="90"/>
      <c r="G291" s="88"/>
      <c r="H291" s="141"/>
      <c r="I291" s="82"/>
    </row>
    <row r="292" spans="2:9" ht="12.75">
      <c r="B292" s="90"/>
      <c r="C292" s="90"/>
      <c r="G292" s="88"/>
      <c r="H292" s="141"/>
      <c r="I292" s="82"/>
    </row>
    <row r="293" spans="2:9" ht="12.75">
      <c r="B293" s="90"/>
      <c r="C293" s="90"/>
      <c r="G293" s="88"/>
      <c r="H293" s="141"/>
      <c r="I293" s="82"/>
    </row>
    <row r="296" spans="2:14" s="51" customFormat="1" ht="12.75">
      <c r="B296" s="369"/>
      <c r="C296" s="369"/>
      <c r="D296" s="369"/>
      <c r="E296" s="66"/>
      <c r="F296" s="53"/>
      <c r="G296" s="368" t="s">
        <v>21</v>
      </c>
      <c r="H296" s="369"/>
      <c r="I296" s="369"/>
      <c r="J296" s="50"/>
      <c r="K296" s="53"/>
      <c r="L296" s="50"/>
      <c r="M296" s="50"/>
      <c r="N296" s="50"/>
    </row>
    <row r="297" spans="2:14" s="51" customFormat="1" ht="12.75">
      <c r="B297" s="52"/>
      <c r="C297" s="52"/>
      <c r="D297" s="52"/>
      <c r="E297" s="66"/>
      <c r="F297" s="53"/>
      <c r="G297" s="52"/>
      <c r="H297" s="53"/>
      <c r="I297" s="52"/>
      <c r="J297" s="50"/>
      <c r="K297" s="53"/>
      <c r="L297" s="50"/>
      <c r="M297" s="50"/>
      <c r="N297" s="50"/>
    </row>
    <row r="298" spans="2:14" s="51" customFormat="1" ht="12.75">
      <c r="B298" s="52"/>
      <c r="C298" s="52"/>
      <c r="D298" s="52"/>
      <c r="E298" s="66"/>
      <c r="F298" s="53"/>
      <c r="G298" s="52"/>
      <c r="H298" s="53"/>
      <c r="I298" s="52"/>
      <c r="J298" s="50"/>
      <c r="K298" s="53"/>
      <c r="L298" s="50"/>
      <c r="M298" s="50"/>
      <c r="N298" s="50"/>
    </row>
    <row r="299" spans="2:14" s="51" customFormat="1" ht="12.75">
      <c r="B299" s="52"/>
      <c r="C299" s="52"/>
      <c r="D299" s="52"/>
      <c r="E299" s="66"/>
      <c r="F299" s="53"/>
      <c r="G299" s="52"/>
      <c r="H299" s="53"/>
      <c r="I299" s="52"/>
      <c r="J299" s="50"/>
      <c r="K299" s="53"/>
      <c r="L299" s="50"/>
      <c r="M299" s="50"/>
      <c r="N299" s="50"/>
    </row>
    <row r="300" spans="2:14" s="51" customFormat="1" ht="12.75">
      <c r="B300" s="52"/>
      <c r="C300" s="52"/>
      <c r="D300" s="52"/>
      <c r="E300" s="66"/>
      <c r="F300" s="53"/>
      <c r="G300" s="52"/>
      <c r="H300" s="53"/>
      <c r="I300" s="52"/>
      <c r="J300" s="50"/>
      <c r="K300" s="53"/>
      <c r="L300" s="50"/>
      <c r="M300" s="50"/>
      <c r="N300" s="50"/>
    </row>
    <row r="301" spans="2:14" s="51" customFormat="1" ht="12.75">
      <c r="B301" s="369"/>
      <c r="C301" s="369"/>
      <c r="D301" s="369"/>
      <c r="E301" s="66"/>
      <c r="F301" s="53"/>
      <c r="G301" s="369" t="s">
        <v>22</v>
      </c>
      <c r="H301" s="369"/>
      <c r="I301" s="369"/>
      <c r="J301" s="50"/>
      <c r="K301" s="53"/>
      <c r="L301" s="50"/>
      <c r="M301" s="50"/>
      <c r="N301" s="50"/>
    </row>
  </sheetData>
  <sheetProtection/>
  <mergeCells count="9">
    <mergeCell ref="M38:R38"/>
    <mergeCell ref="B296:D296"/>
    <mergeCell ref="G296:I296"/>
    <mergeCell ref="B301:D301"/>
    <mergeCell ref="G301:I301"/>
    <mergeCell ref="B2:L2"/>
    <mergeCell ref="B3:L3"/>
    <mergeCell ref="B4:L4"/>
    <mergeCell ref="A5:K5"/>
  </mergeCells>
  <printOptions/>
  <pageMargins left="0" right="0" top="0.5" bottom="0.4"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R87"/>
  <sheetViews>
    <sheetView zoomScalePageLayoutView="0" workbookViewId="0" topLeftCell="A24">
      <selection activeCell="A55" sqref="A55:IV55"/>
    </sheetView>
  </sheetViews>
  <sheetFormatPr defaultColWidth="9.140625" defaultRowHeight="12.75"/>
  <cols>
    <col min="1" max="1" width="4.28125" style="15" customWidth="1"/>
    <col min="2" max="2" width="20.57421875" style="15" customWidth="1"/>
    <col min="3" max="3" width="16.28125" style="15" customWidth="1"/>
    <col min="4" max="4" width="20.57421875" style="18" customWidth="1"/>
    <col min="5" max="5" width="11.28125" style="12" customWidth="1"/>
    <col min="6" max="6" width="8.421875" style="12" customWidth="1"/>
    <col min="7" max="7" width="17.140625" style="20" customWidth="1"/>
    <col min="8" max="8" width="6.7109375" style="34" customWidth="1"/>
    <col min="9" max="9" width="20.140625" style="11" customWidth="1"/>
    <col min="10" max="10" width="5.8515625" style="13" customWidth="1"/>
    <col min="11" max="11" width="6.8515625" style="15" customWidth="1"/>
    <col min="12" max="12" width="13.140625" style="15" customWidth="1"/>
    <col min="13" max="13" width="7.00390625" style="15" customWidth="1"/>
    <col min="14" max="16384" width="9.140625" style="12" customWidth="1"/>
  </cols>
  <sheetData>
    <row r="2" spans="1:12" ht="18.75">
      <c r="A2" s="365" t="s">
        <v>25</v>
      </c>
      <c r="B2" s="371"/>
      <c r="C2" s="371"/>
      <c r="D2" s="371"/>
      <c r="E2" s="371"/>
      <c r="F2" s="371"/>
      <c r="G2" s="371"/>
      <c r="H2" s="371"/>
      <c r="I2" s="371"/>
      <c r="J2" s="371"/>
      <c r="K2" s="371"/>
      <c r="L2" s="84"/>
    </row>
    <row r="3" spans="1:13" s="3" customFormat="1" ht="18.75">
      <c r="A3" s="365" t="s">
        <v>10</v>
      </c>
      <c r="B3" s="371"/>
      <c r="C3" s="371"/>
      <c r="D3" s="371"/>
      <c r="E3" s="371"/>
      <c r="F3" s="371"/>
      <c r="G3" s="371"/>
      <c r="H3" s="371"/>
      <c r="I3" s="371"/>
      <c r="J3" s="371"/>
      <c r="K3" s="371"/>
      <c r="L3" s="84"/>
      <c r="M3" s="15"/>
    </row>
    <row r="4" spans="1:12" s="65" customFormat="1" ht="69" customHeight="1">
      <c r="A4" s="366" t="s">
        <v>2478</v>
      </c>
      <c r="B4" s="366"/>
      <c r="C4" s="366"/>
      <c r="D4" s="367"/>
      <c r="E4" s="367"/>
      <c r="F4" s="367"/>
      <c r="G4" s="367"/>
      <c r="H4" s="367"/>
      <c r="I4" s="367"/>
      <c r="J4" s="367"/>
      <c r="K4" s="367"/>
      <c r="L4" s="367"/>
    </row>
    <row r="5" spans="1:12" s="65" customFormat="1" ht="18.75" customHeight="1">
      <c r="A5" s="347"/>
      <c r="B5" s="347"/>
      <c r="C5" s="347"/>
      <c r="D5" s="348"/>
      <c r="E5" s="348"/>
      <c r="F5" s="348"/>
      <c r="G5" s="348"/>
      <c r="H5" s="348"/>
      <c r="I5" s="348"/>
      <c r="J5" s="348"/>
      <c r="K5" s="348"/>
      <c r="L5" s="348"/>
    </row>
    <row r="6" spans="1:18" ht="25.5">
      <c r="A6" s="35" t="s">
        <v>0</v>
      </c>
      <c r="B6" s="35" t="s">
        <v>1</v>
      </c>
      <c r="C6" s="35" t="s">
        <v>19</v>
      </c>
      <c r="D6" s="35" t="s">
        <v>299</v>
      </c>
      <c r="E6" s="25" t="s">
        <v>1166</v>
      </c>
      <c r="F6" s="180" t="s">
        <v>4</v>
      </c>
      <c r="G6" s="35" t="s">
        <v>5</v>
      </c>
      <c r="H6" s="180" t="s">
        <v>6</v>
      </c>
      <c r="I6" s="35" t="s">
        <v>12</v>
      </c>
      <c r="J6" s="35" t="s">
        <v>4</v>
      </c>
      <c r="K6" s="17" t="s">
        <v>24</v>
      </c>
      <c r="L6" s="35" t="s">
        <v>8</v>
      </c>
      <c r="M6" s="10"/>
      <c r="N6" s="3"/>
      <c r="O6" s="3"/>
      <c r="P6" s="3"/>
      <c r="Q6" s="3"/>
      <c r="R6" s="3"/>
    </row>
    <row r="7" spans="1:18" s="19" customFormat="1" ht="12.75">
      <c r="A7" s="28">
        <v>1</v>
      </c>
      <c r="B7" s="4" t="s">
        <v>437</v>
      </c>
      <c r="C7" s="4" t="s">
        <v>425</v>
      </c>
      <c r="D7" s="28" t="s">
        <v>376</v>
      </c>
      <c r="E7" s="181"/>
      <c r="F7" s="22"/>
      <c r="G7" s="22" t="s">
        <v>385</v>
      </c>
      <c r="H7" s="99">
        <v>0.5</v>
      </c>
      <c r="I7" s="22"/>
      <c r="J7" s="22"/>
      <c r="K7" s="28">
        <f>J7+H7+F7</f>
        <v>0.5</v>
      </c>
      <c r="L7" s="28"/>
      <c r="M7" s="10"/>
      <c r="N7" s="3"/>
      <c r="O7" s="3"/>
      <c r="P7" s="3"/>
      <c r="Q7" s="3"/>
      <c r="R7" s="3"/>
    </row>
    <row r="8" spans="1:12" ht="12.75">
      <c r="A8" s="28">
        <v>2</v>
      </c>
      <c r="B8" s="4" t="s">
        <v>1157</v>
      </c>
      <c r="C8" s="4" t="s">
        <v>425</v>
      </c>
      <c r="D8" s="28" t="s">
        <v>398</v>
      </c>
      <c r="E8" s="181"/>
      <c r="F8" s="22"/>
      <c r="G8" s="22" t="s">
        <v>385</v>
      </c>
      <c r="H8" s="99">
        <v>0.5</v>
      </c>
      <c r="I8" s="22"/>
      <c r="J8" s="22"/>
      <c r="K8" s="28">
        <f aca="true" t="shared" si="0" ref="K8:K70">J8+H8+F8</f>
        <v>0.5</v>
      </c>
      <c r="L8" s="28"/>
    </row>
    <row r="9" spans="1:12" ht="12.75">
      <c r="A9" s="28">
        <v>3</v>
      </c>
      <c r="B9" s="4" t="s">
        <v>1160</v>
      </c>
      <c r="C9" s="4" t="s">
        <v>425</v>
      </c>
      <c r="D9" s="28" t="s">
        <v>393</v>
      </c>
      <c r="E9" s="181"/>
      <c r="F9" s="22"/>
      <c r="G9" s="22" t="s">
        <v>392</v>
      </c>
      <c r="H9" s="99">
        <v>0.25</v>
      </c>
      <c r="I9" s="22"/>
      <c r="J9" s="22"/>
      <c r="K9" s="28">
        <f t="shared" si="0"/>
        <v>0.25</v>
      </c>
      <c r="L9" s="28"/>
    </row>
    <row r="10" spans="1:12" s="36" customFormat="1" ht="12.75">
      <c r="A10" s="28">
        <v>4</v>
      </c>
      <c r="B10" s="4" t="s">
        <v>1163</v>
      </c>
      <c r="C10" s="4" t="s">
        <v>425</v>
      </c>
      <c r="D10" s="28" t="s">
        <v>389</v>
      </c>
      <c r="E10" s="181"/>
      <c r="F10" s="22"/>
      <c r="G10" s="22" t="s">
        <v>385</v>
      </c>
      <c r="H10" s="99">
        <v>0.5</v>
      </c>
      <c r="I10" s="22"/>
      <c r="J10" s="22"/>
      <c r="K10" s="28">
        <f t="shared" si="0"/>
        <v>0.5</v>
      </c>
      <c r="L10" s="28"/>
    </row>
    <row r="11" spans="1:18" ht="12.75">
      <c r="A11" s="28">
        <v>5</v>
      </c>
      <c r="B11" s="4" t="s">
        <v>1139</v>
      </c>
      <c r="C11" s="4" t="s">
        <v>340</v>
      </c>
      <c r="D11" s="28" t="s">
        <v>408</v>
      </c>
      <c r="E11" s="134"/>
      <c r="F11" s="22"/>
      <c r="G11" s="22" t="s">
        <v>392</v>
      </c>
      <c r="H11" s="99">
        <f>0.5/2</f>
        <v>0.25</v>
      </c>
      <c r="I11" s="22" t="s">
        <v>76</v>
      </c>
      <c r="J11" s="22">
        <v>1</v>
      </c>
      <c r="K11" s="28">
        <f t="shared" si="0"/>
        <v>1.25</v>
      </c>
      <c r="L11" s="28"/>
      <c r="N11" s="3"/>
      <c r="O11" s="3"/>
      <c r="P11" s="3"/>
      <c r="Q11" s="3"/>
      <c r="R11" s="3"/>
    </row>
    <row r="12" spans="1:18" s="19" customFormat="1" ht="12.75">
      <c r="A12" s="28">
        <v>6</v>
      </c>
      <c r="B12" s="4" t="s">
        <v>496</v>
      </c>
      <c r="C12" s="4" t="s">
        <v>340</v>
      </c>
      <c r="D12" s="28" t="s">
        <v>405</v>
      </c>
      <c r="E12" s="134"/>
      <c r="F12" s="22"/>
      <c r="G12" s="22" t="s">
        <v>404</v>
      </c>
      <c r="H12" s="99">
        <f>0.5/3</f>
        <v>0.16666666666666666</v>
      </c>
      <c r="I12" s="22"/>
      <c r="J12" s="22"/>
      <c r="K12" s="28">
        <f t="shared" si="0"/>
        <v>0.16666666666666666</v>
      </c>
      <c r="L12" s="28"/>
      <c r="M12" s="10"/>
      <c r="N12" s="3"/>
      <c r="O12" s="3"/>
      <c r="P12" s="3"/>
      <c r="Q12" s="3"/>
      <c r="R12" s="3"/>
    </row>
    <row r="13" spans="1:18" s="19" customFormat="1" ht="12.75">
      <c r="A13" s="28">
        <v>7</v>
      </c>
      <c r="B13" s="4" t="s">
        <v>622</v>
      </c>
      <c r="C13" s="4" t="s">
        <v>1145</v>
      </c>
      <c r="D13" s="4" t="s">
        <v>68</v>
      </c>
      <c r="E13" s="22"/>
      <c r="F13" s="22"/>
      <c r="G13" s="26"/>
      <c r="H13" s="99"/>
      <c r="I13" s="22" t="s">
        <v>77</v>
      </c>
      <c r="J13" s="22">
        <v>1</v>
      </c>
      <c r="K13" s="28">
        <f t="shared" si="0"/>
        <v>1</v>
      </c>
      <c r="L13" s="28"/>
      <c r="M13" s="10"/>
      <c r="N13" s="3"/>
      <c r="O13" s="3"/>
      <c r="P13" s="3"/>
      <c r="Q13" s="3"/>
      <c r="R13" s="3"/>
    </row>
    <row r="14" spans="1:18" s="19" customFormat="1" ht="12.75">
      <c r="A14" s="28">
        <v>8</v>
      </c>
      <c r="B14" s="4" t="s">
        <v>907</v>
      </c>
      <c r="C14" s="4" t="s">
        <v>886</v>
      </c>
      <c r="D14" s="4" t="s">
        <v>59</v>
      </c>
      <c r="E14" s="22"/>
      <c r="F14" s="22"/>
      <c r="G14" s="182"/>
      <c r="H14" s="99"/>
      <c r="I14" s="22" t="s">
        <v>51</v>
      </c>
      <c r="J14" s="22">
        <v>0.6</v>
      </c>
      <c r="K14" s="28">
        <f t="shared" si="0"/>
        <v>0.6</v>
      </c>
      <c r="L14" s="28"/>
      <c r="M14" s="10"/>
      <c r="N14" s="3"/>
      <c r="O14" s="3"/>
      <c r="P14" s="3"/>
      <c r="Q14" s="3"/>
      <c r="R14" s="3"/>
    </row>
    <row r="15" spans="1:18" ht="12.75">
      <c r="A15" s="28">
        <v>9</v>
      </c>
      <c r="B15" s="4" t="s">
        <v>355</v>
      </c>
      <c r="C15" s="4" t="s">
        <v>375</v>
      </c>
      <c r="D15" s="100" t="s">
        <v>67</v>
      </c>
      <c r="E15" s="92"/>
      <c r="F15" s="92"/>
      <c r="G15" s="98"/>
      <c r="H15" s="95"/>
      <c r="I15" s="94" t="s">
        <v>37</v>
      </c>
      <c r="J15" s="92">
        <v>1</v>
      </c>
      <c r="K15" s="28">
        <f t="shared" si="0"/>
        <v>1</v>
      </c>
      <c r="L15" s="95"/>
      <c r="N15" s="3"/>
      <c r="O15" s="3"/>
      <c r="P15" s="3"/>
      <c r="Q15" s="3"/>
      <c r="R15" s="3"/>
    </row>
    <row r="16" spans="1:18" s="57" customFormat="1" ht="13.5">
      <c r="A16" s="28">
        <v>10</v>
      </c>
      <c r="B16" s="4" t="s">
        <v>1156</v>
      </c>
      <c r="C16" s="4" t="s">
        <v>471</v>
      </c>
      <c r="D16" s="28" t="s">
        <v>395</v>
      </c>
      <c r="E16" s="26"/>
      <c r="F16" s="22"/>
      <c r="G16" s="22" t="s">
        <v>1344</v>
      </c>
      <c r="H16" s="99">
        <v>1</v>
      </c>
      <c r="I16" s="22"/>
      <c r="J16" s="22"/>
      <c r="K16" s="28">
        <f t="shared" si="0"/>
        <v>1</v>
      </c>
      <c r="L16" s="28"/>
      <c r="M16" s="58"/>
      <c r="N16" s="56"/>
      <c r="O16" s="56"/>
      <c r="P16" s="56"/>
      <c r="Q16" s="56"/>
      <c r="R16" s="56"/>
    </row>
    <row r="17" spans="1:18" ht="13.5">
      <c r="A17" s="28">
        <v>11</v>
      </c>
      <c r="B17" s="4" t="s">
        <v>1153</v>
      </c>
      <c r="C17" s="4" t="s">
        <v>357</v>
      </c>
      <c r="D17" s="28" t="s">
        <v>405</v>
      </c>
      <c r="E17" s="183"/>
      <c r="F17" s="184"/>
      <c r="G17" s="22" t="s">
        <v>404</v>
      </c>
      <c r="H17" s="99">
        <f>0.5/3</f>
        <v>0.16666666666666666</v>
      </c>
      <c r="I17" s="22"/>
      <c r="J17" s="22"/>
      <c r="K17" s="28">
        <f t="shared" si="0"/>
        <v>0.16666666666666666</v>
      </c>
      <c r="L17" s="28"/>
      <c r="M17" s="10"/>
      <c r="N17" s="3"/>
      <c r="O17" s="3"/>
      <c r="P17" s="3"/>
      <c r="Q17" s="3"/>
      <c r="R17" s="3"/>
    </row>
    <row r="18" spans="1:18" ht="12.75">
      <c r="A18" s="28">
        <v>12</v>
      </c>
      <c r="B18" s="4" t="s">
        <v>1137</v>
      </c>
      <c r="C18" s="4" t="s">
        <v>357</v>
      </c>
      <c r="D18" s="28" t="s">
        <v>401</v>
      </c>
      <c r="E18" s="22" t="s">
        <v>1332</v>
      </c>
      <c r="F18" s="22">
        <v>0.5</v>
      </c>
      <c r="G18" s="22" t="s">
        <v>1344</v>
      </c>
      <c r="H18" s="99">
        <v>1</v>
      </c>
      <c r="I18" s="22" t="s">
        <v>74</v>
      </c>
      <c r="J18" s="22">
        <v>1.5</v>
      </c>
      <c r="K18" s="28">
        <f t="shared" si="0"/>
        <v>3</v>
      </c>
      <c r="L18" s="28"/>
      <c r="M18" s="10"/>
      <c r="N18" s="3"/>
      <c r="O18" s="3"/>
      <c r="P18" s="3"/>
      <c r="Q18" s="3"/>
      <c r="R18" s="3"/>
    </row>
    <row r="19" spans="1:18" ht="12.75">
      <c r="A19" s="28">
        <v>13</v>
      </c>
      <c r="B19" s="4" t="s">
        <v>438</v>
      </c>
      <c r="C19" s="4" t="s">
        <v>531</v>
      </c>
      <c r="D19" s="28" t="s">
        <v>396</v>
      </c>
      <c r="E19" s="181"/>
      <c r="F19" s="22"/>
      <c r="G19" s="22" t="s">
        <v>392</v>
      </c>
      <c r="H19" s="99">
        <v>0.25</v>
      </c>
      <c r="I19" s="22"/>
      <c r="J19" s="22"/>
      <c r="K19" s="28">
        <f t="shared" si="0"/>
        <v>0.25</v>
      </c>
      <c r="L19" s="28"/>
      <c r="N19" s="3"/>
      <c r="O19" s="3"/>
      <c r="P19" s="3"/>
      <c r="Q19" s="3"/>
      <c r="R19" s="3"/>
    </row>
    <row r="20" spans="1:18" ht="12.75">
      <c r="A20" s="28">
        <v>14</v>
      </c>
      <c r="B20" s="4" t="s">
        <v>1138</v>
      </c>
      <c r="C20" s="4" t="s">
        <v>499</v>
      </c>
      <c r="D20" s="4" t="s">
        <v>59</v>
      </c>
      <c r="E20" s="22"/>
      <c r="F20" s="22"/>
      <c r="G20" s="182"/>
      <c r="H20" s="99"/>
      <c r="I20" s="22" t="s">
        <v>75</v>
      </c>
      <c r="J20" s="22">
        <v>1</v>
      </c>
      <c r="K20" s="28">
        <f t="shared" si="0"/>
        <v>1</v>
      </c>
      <c r="L20" s="22"/>
      <c r="N20" s="3"/>
      <c r="O20" s="3"/>
      <c r="P20" s="3"/>
      <c r="Q20" s="3"/>
      <c r="R20" s="3"/>
    </row>
    <row r="21" spans="1:18" s="19" customFormat="1" ht="51">
      <c r="A21" s="28">
        <v>15</v>
      </c>
      <c r="B21" s="28" t="s">
        <v>620</v>
      </c>
      <c r="C21" s="4" t="s">
        <v>619</v>
      </c>
      <c r="D21" s="135" t="s">
        <v>618</v>
      </c>
      <c r="E21" s="351" t="s">
        <v>2350</v>
      </c>
      <c r="F21" s="28">
        <v>1</v>
      </c>
      <c r="G21" s="75" t="s">
        <v>2351</v>
      </c>
      <c r="H21" s="28">
        <v>1.5</v>
      </c>
      <c r="I21" s="22" t="s">
        <v>70</v>
      </c>
      <c r="J21" s="28">
        <v>0.6</v>
      </c>
      <c r="K21" s="28">
        <f t="shared" si="0"/>
        <v>3.1</v>
      </c>
      <c r="L21" s="28"/>
      <c r="M21" s="10" t="s">
        <v>2352</v>
      </c>
      <c r="N21" s="3"/>
      <c r="O21" s="3"/>
      <c r="P21" s="3"/>
      <c r="Q21" s="3"/>
      <c r="R21" s="3"/>
    </row>
    <row r="22" spans="1:18" s="19" customFormat="1" ht="12.75">
      <c r="A22" s="28">
        <v>16</v>
      </c>
      <c r="B22" s="4" t="s">
        <v>1148</v>
      </c>
      <c r="C22" s="4" t="s">
        <v>486</v>
      </c>
      <c r="D22" s="28" t="s">
        <v>405</v>
      </c>
      <c r="E22" s="185"/>
      <c r="F22" s="130"/>
      <c r="G22" s="22" t="s">
        <v>404</v>
      </c>
      <c r="H22" s="99">
        <f>0.5/3</f>
        <v>0.16666666666666666</v>
      </c>
      <c r="I22" s="22"/>
      <c r="J22" s="22"/>
      <c r="K22" s="28">
        <f t="shared" si="0"/>
        <v>0.16666666666666666</v>
      </c>
      <c r="L22" s="28"/>
      <c r="M22" s="10"/>
      <c r="N22" s="3"/>
      <c r="O22" s="3"/>
      <c r="P22" s="3"/>
      <c r="Q22" s="3"/>
      <c r="R22" s="3"/>
    </row>
    <row r="23" spans="1:18" s="19" customFormat="1" ht="12.75">
      <c r="A23" s="28">
        <v>17</v>
      </c>
      <c r="B23" s="4" t="s">
        <v>896</v>
      </c>
      <c r="C23" s="4" t="s">
        <v>456</v>
      </c>
      <c r="D23" s="28" t="s">
        <v>389</v>
      </c>
      <c r="E23" s="181"/>
      <c r="F23" s="22"/>
      <c r="G23" s="22" t="s">
        <v>385</v>
      </c>
      <c r="H23" s="99">
        <v>0.5</v>
      </c>
      <c r="I23" s="22"/>
      <c r="J23" s="22"/>
      <c r="K23" s="28">
        <f t="shared" si="0"/>
        <v>0.5</v>
      </c>
      <c r="L23" s="28"/>
      <c r="M23" s="10"/>
      <c r="N23" s="3"/>
      <c r="O23" s="3"/>
      <c r="P23" s="3"/>
      <c r="Q23" s="3"/>
      <c r="R23" s="3"/>
    </row>
    <row r="24" spans="1:18" s="19" customFormat="1" ht="12.75">
      <c r="A24" s="28">
        <v>18</v>
      </c>
      <c r="B24" s="4" t="s">
        <v>580</v>
      </c>
      <c r="C24" s="4" t="s">
        <v>495</v>
      </c>
      <c r="D24" s="28" t="s">
        <v>386</v>
      </c>
      <c r="E24" s="30"/>
      <c r="F24" s="22"/>
      <c r="G24" s="22" t="s">
        <v>1344</v>
      </c>
      <c r="H24" s="99">
        <v>1</v>
      </c>
      <c r="I24" s="22" t="s">
        <v>71</v>
      </c>
      <c r="J24" s="22">
        <v>2</v>
      </c>
      <c r="K24" s="28">
        <f t="shared" si="0"/>
        <v>3</v>
      </c>
      <c r="L24" s="28"/>
      <c r="M24" s="10"/>
      <c r="N24" s="3"/>
      <c r="O24" s="3"/>
      <c r="P24" s="3"/>
      <c r="Q24" s="3"/>
      <c r="R24" s="3"/>
    </row>
    <row r="25" spans="1:18" ht="12.75">
      <c r="A25" s="28">
        <v>19</v>
      </c>
      <c r="B25" s="4" t="s">
        <v>790</v>
      </c>
      <c r="C25" s="4" t="s">
        <v>495</v>
      </c>
      <c r="D25" s="28" t="s">
        <v>389</v>
      </c>
      <c r="E25" s="181"/>
      <c r="F25" s="22"/>
      <c r="G25" s="22" t="s">
        <v>385</v>
      </c>
      <c r="H25" s="99">
        <v>0.5</v>
      </c>
      <c r="I25" s="22"/>
      <c r="J25" s="22"/>
      <c r="K25" s="28">
        <f t="shared" si="0"/>
        <v>0.5</v>
      </c>
      <c r="L25" s="28"/>
      <c r="M25" s="10"/>
      <c r="N25" s="3"/>
      <c r="O25" s="3"/>
      <c r="P25" s="3"/>
      <c r="Q25" s="3"/>
      <c r="R25" s="3"/>
    </row>
    <row r="26" spans="1:18" ht="13.5">
      <c r="A26" s="28">
        <v>20</v>
      </c>
      <c r="B26" s="4" t="s">
        <v>1036</v>
      </c>
      <c r="C26" s="4" t="s">
        <v>463</v>
      </c>
      <c r="D26" s="28" t="s">
        <v>397</v>
      </c>
      <c r="E26" s="186"/>
      <c r="F26" s="184"/>
      <c r="G26" s="22" t="s">
        <v>392</v>
      </c>
      <c r="H26" s="99">
        <v>0.25</v>
      </c>
      <c r="I26" s="22"/>
      <c r="J26" s="22"/>
      <c r="K26" s="28">
        <f t="shared" si="0"/>
        <v>0.25</v>
      </c>
      <c r="L26" s="28"/>
      <c r="N26" s="36"/>
      <c r="O26" s="36"/>
      <c r="P26" s="36"/>
      <c r="Q26" s="36"/>
      <c r="R26" s="36"/>
    </row>
    <row r="27" spans="1:12" ht="12.75">
      <c r="A27" s="28">
        <v>21</v>
      </c>
      <c r="B27" s="4" t="s">
        <v>851</v>
      </c>
      <c r="C27" s="4" t="s">
        <v>423</v>
      </c>
      <c r="D27" s="4" t="s">
        <v>63</v>
      </c>
      <c r="E27" s="30" t="s">
        <v>1329</v>
      </c>
      <c r="F27" s="22">
        <v>0.5</v>
      </c>
      <c r="G27" s="26"/>
      <c r="H27" s="99"/>
      <c r="I27" s="22" t="s">
        <v>52</v>
      </c>
      <c r="J27" s="22">
        <v>0.75</v>
      </c>
      <c r="K27" s="28">
        <f t="shared" si="0"/>
        <v>1.25</v>
      </c>
      <c r="L27" s="28"/>
    </row>
    <row r="28" spans="1:15" s="73" customFormat="1" ht="16.5">
      <c r="A28" s="28">
        <v>22</v>
      </c>
      <c r="B28" s="4" t="s">
        <v>547</v>
      </c>
      <c r="C28" s="4" t="s">
        <v>423</v>
      </c>
      <c r="D28" s="28" t="s">
        <v>400</v>
      </c>
      <c r="E28" s="26"/>
      <c r="F28" s="22"/>
      <c r="G28" s="22" t="s">
        <v>385</v>
      </c>
      <c r="H28" s="99">
        <v>0.5</v>
      </c>
      <c r="I28" s="22"/>
      <c r="J28" s="22"/>
      <c r="K28" s="28">
        <f t="shared" si="0"/>
        <v>0.5</v>
      </c>
      <c r="L28" s="28"/>
      <c r="M28" s="72"/>
      <c r="N28" s="72"/>
      <c r="O28" s="72"/>
    </row>
    <row r="29" spans="1:15" s="73" customFormat="1" ht="16.5">
      <c r="A29" s="28">
        <v>23</v>
      </c>
      <c r="B29" s="4" t="s">
        <v>595</v>
      </c>
      <c r="C29" s="4" t="s">
        <v>423</v>
      </c>
      <c r="D29" s="28" t="s">
        <v>389</v>
      </c>
      <c r="E29" s="26"/>
      <c r="F29" s="22"/>
      <c r="G29" s="22" t="s">
        <v>385</v>
      </c>
      <c r="H29" s="99">
        <v>0.5</v>
      </c>
      <c r="I29" s="22"/>
      <c r="J29" s="22"/>
      <c r="K29" s="28">
        <f t="shared" si="0"/>
        <v>0.5</v>
      </c>
      <c r="L29" s="28"/>
      <c r="M29" s="72"/>
      <c r="N29" s="72"/>
      <c r="O29" s="72"/>
    </row>
    <row r="30" spans="1:15" s="73" customFormat="1" ht="16.5">
      <c r="A30" s="28">
        <v>24</v>
      </c>
      <c r="B30" s="4" t="s">
        <v>428</v>
      </c>
      <c r="C30" s="4" t="s">
        <v>441</v>
      </c>
      <c r="D30" s="28" t="s">
        <v>407</v>
      </c>
      <c r="E30" s="134"/>
      <c r="F30" s="22"/>
      <c r="G30" s="22" t="s">
        <v>385</v>
      </c>
      <c r="H30" s="99">
        <v>0.5</v>
      </c>
      <c r="I30" s="22"/>
      <c r="J30" s="22"/>
      <c r="K30" s="28">
        <f t="shared" si="0"/>
        <v>0.5</v>
      </c>
      <c r="L30" s="28"/>
      <c r="M30" s="72"/>
      <c r="N30" s="72"/>
      <c r="O30" s="72"/>
    </row>
    <row r="31" spans="1:15" s="73" customFormat="1" ht="16.5">
      <c r="A31" s="28">
        <v>25</v>
      </c>
      <c r="B31" s="4" t="s">
        <v>842</v>
      </c>
      <c r="C31" s="4" t="s">
        <v>333</v>
      </c>
      <c r="D31" s="7" t="s">
        <v>412</v>
      </c>
      <c r="E31" s="144"/>
      <c r="F31" s="130"/>
      <c r="G31" s="22" t="s">
        <v>385</v>
      </c>
      <c r="H31" s="99">
        <v>0.5</v>
      </c>
      <c r="I31" s="22"/>
      <c r="J31" s="22"/>
      <c r="K31" s="28">
        <f t="shared" si="0"/>
        <v>0.5</v>
      </c>
      <c r="L31" s="28"/>
      <c r="M31" s="72"/>
      <c r="N31" s="72"/>
      <c r="O31" s="72"/>
    </row>
    <row r="32" spans="1:12" ht="12.75">
      <c r="A32" s="28">
        <v>26</v>
      </c>
      <c r="B32" s="4" t="s">
        <v>626</v>
      </c>
      <c r="C32" s="4" t="s">
        <v>474</v>
      </c>
      <c r="D32" s="4" t="s">
        <v>65</v>
      </c>
      <c r="E32" s="22"/>
      <c r="F32" s="22"/>
      <c r="G32" s="182"/>
      <c r="H32" s="99"/>
      <c r="I32" s="22" t="s">
        <v>75</v>
      </c>
      <c r="J32" s="22">
        <v>1</v>
      </c>
      <c r="K32" s="28">
        <f t="shared" si="0"/>
        <v>1</v>
      </c>
      <c r="L32" s="28"/>
    </row>
    <row r="33" spans="1:12" ht="12.75">
      <c r="A33" s="28">
        <v>27</v>
      </c>
      <c r="B33" s="4" t="s">
        <v>533</v>
      </c>
      <c r="C33" s="4" t="s">
        <v>474</v>
      </c>
      <c r="D33" s="28" t="s">
        <v>403</v>
      </c>
      <c r="E33" s="134"/>
      <c r="F33" s="22"/>
      <c r="G33" s="22" t="s">
        <v>385</v>
      </c>
      <c r="H33" s="99">
        <v>0.5</v>
      </c>
      <c r="I33" s="22"/>
      <c r="J33" s="22"/>
      <c r="K33" s="28">
        <f t="shared" si="0"/>
        <v>0.5</v>
      </c>
      <c r="L33" s="28"/>
    </row>
    <row r="34" spans="1:12" ht="12.75">
      <c r="A34" s="28">
        <v>28</v>
      </c>
      <c r="B34" s="4" t="s">
        <v>1128</v>
      </c>
      <c r="C34" s="4" t="s">
        <v>474</v>
      </c>
      <c r="D34" s="4" t="s">
        <v>57</v>
      </c>
      <c r="E34" s="144"/>
      <c r="F34" s="144"/>
      <c r="G34" s="144"/>
      <c r="H34" s="102"/>
      <c r="I34" s="22" t="s">
        <v>70</v>
      </c>
      <c r="J34" s="130">
        <v>0.6</v>
      </c>
      <c r="K34" s="28">
        <f t="shared" si="0"/>
        <v>0.6</v>
      </c>
      <c r="L34" s="35"/>
    </row>
    <row r="35" spans="1:12" s="39" customFormat="1" ht="12.75">
      <c r="A35" s="28">
        <v>29</v>
      </c>
      <c r="B35" s="4" t="s">
        <v>1159</v>
      </c>
      <c r="C35" s="4" t="s">
        <v>434</v>
      </c>
      <c r="D35" s="28" t="s">
        <v>394</v>
      </c>
      <c r="E35" s="181"/>
      <c r="F35" s="22"/>
      <c r="G35" s="22" t="s">
        <v>385</v>
      </c>
      <c r="H35" s="99">
        <v>0.5</v>
      </c>
      <c r="I35" s="22"/>
      <c r="J35" s="22"/>
      <c r="K35" s="28">
        <f t="shared" si="0"/>
        <v>0.5</v>
      </c>
      <c r="L35" s="28"/>
    </row>
    <row r="36" spans="1:12" ht="12.75">
      <c r="A36" s="28">
        <v>30</v>
      </c>
      <c r="B36" s="4" t="s">
        <v>1140</v>
      </c>
      <c r="C36" s="4" t="s">
        <v>469</v>
      </c>
      <c r="D36" s="28" t="s">
        <v>397</v>
      </c>
      <c r="E36" s="161"/>
      <c r="F36" s="22"/>
      <c r="G36" s="22" t="s">
        <v>392</v>
      </c>
      <c r="H36" s="99">
        <f>0.5/2</f>
        <v>0.25</v>
      </c>
      <c r="I36" s="22" t="s">
        <v>76</v>
      </c>
      <c r="J36" s="22">
        <v>1</v>
      </c>
      <c r="K36" s="28">
        <f t="shared" si="0"/>
        <v>1.25</v>
      </c>
      <c r="L36" s="28"/>
    </row>
    <row r="37" spans="1:12" ht="12.75">
      <c r="A37" s="28">
        <v>31</v>
      </c>
      <c r="B37" s="4" t="s">
        <v>467</v>
      </c>
      <c r="C37" s="4" t="s">
        <v>1152</v>
      </c>
      <c r="D37" s="28" t="s">
        <v>405</v>
      </c>
      <c r="E37" s="134"/>
      <c r="F37" s="22"/>
      <c r="G37" s="22" t="s">
        <v>404</v>
      </c>
      <c r="H37" s="99">
        <f>0.5/3</f>
        <v>0.16666666666666666</v>
      </c>
      <c r="I37" s="22"/>
      <c r="J37" s="22"/>
      <c r="K37" s="28">
        <f t="shared" si="0"/>
        <v>0.16666666666666666</v>
      </c>
      <c r="L37" s="28"/>
    </row>
    <row r="38" spans="1:12" ht="12.75">
      <c r="A38" s="28">
        <v>32</v>
      </c>
      <c r="B38" s="4" t="s">
        <v>821</v>
      </c>
      <c r="C38" s="4" t="s">
        <v>354</v>
      </c>
      <c r="D38" s="26" t="s">
        <v>411</v>
      </c>
      <c r="E38" s="134"/>
      <c r="F38" s="22"/>
      <c r="G38" s="22" t="s">
        <v>392</v>
      </c>
      <c r="H38" s="99">
        <f>0.5/2</f>
        <v>0.25</v>
      </c>
      <c r="I38" s="22" t="s">
        <v>76</v>
      </c>
      <c r="J38" s="22">
        <v>1</v>
      </c>
      <c r="K38" s="28">
        <f t="shared" si="0"/>
        <v>1.25</v>
      </c>
      <c r="L38" s="28"/>
    </row>
    <row r="39" spans="1:12" ht="57" customHeight="1">
      <c r="A39" s="28">
        <v>33</v>
      </c>
      <c r="B39" s="4" t="s">
        <v>1135</v>
      </c>
      <c r="C39" s="4" t="s">
        <v>373</v>
      </c>
      <c r="D39" s="4" t="s">
        <v>61</v>
      </c>
      <c r="E39" s="22"/>
      <c r="F39" s="22"/>
      <c r="G39" s="22" t="s">
        <v>385</v>
      </c>
      <c r="H39" s="187">
        <v>0.5</v>
      </c>
      <c r="I39" s="7" t="s">
        <v>1396</v>
      </c>
      <c r="J39" s="22">
        <v>1.6</v>
      </c>
      <c r="K39" s="28">
        <f t="shared" si="0"/>
        <v>2.1</v>
      </c>
      <c r="L39" s="28"/>
    </row>
    <row r="40" spans="1:12" ht="12.75">
      <c r="A40" s="28">
        <v>34</v>
      </c>
      <c r="B40" s="4" t="s">
        <v>1151</v>
      </c>
      <c r="C40" s="4" t="s">
        <v>373</v>
      </c>
      <c r="D40" s="28" t="s">
        <v>405</v>
      </c>
      <c r="E40" s="188"/>
      <c r="F40" s="28"/>
      <c r="G40" s="22" t="s">
        <v>404</v>
      </c>
      <c r="H40" s="99">
        <f>0.5/3</f>
        <v>0.16666666666666666</v>
      </c>
      <c r="I40" s="22"/>
      <c r="J40" s="22"/>
      <c r="K40" s="28">
        <f t="shared" si="0"/>
        <v>0.16666666666666666</v>
      </c>
      <c r="L40" s="28"/>
    </row>
    <row r="41" spans="1:12" ht="12.75">
      <c r="A41" s="28">
        <v>35</v>
      </c>
      <c r="B41" s="4" t="s">
        <v>894</v>
      </c>
      <c r="C41" s="4" t="s">
        <v>802</v>
      </c>
      <c r="D41" s="4" t="s">
        <v>59</v>
      </c>
      <c r="E41" s="22"/>
      <c r="F41" s="22"/>
      <c r="G41" s="182"/>
      <c r="H41" s="99"/>
      <c r="I41" s="22" t="s">
        <v>51</v>
      </c>
      <c r="J41" s="22">
        <v>0.6</v>
      </c>
      <c r="K41" s="28">
        <f t="shared" si="0"/>
        <v>0.6</v>
      </c>
      <c r="L41" s="28"/>
    </row>
    <row r="42" spans="1:12" ht="12.75">
      <c r="A42" s="28">
        <v>36</v>
      </c>
      <c r="B42" s="4" t="s">
        <v>1133</v>
      </c>
      <c r="C42" s="4" t="s">
        <v>802</v>
      </c>
      <c r="D42" s="4" t="s">
        <v>61</v>
      </c>
      <c r="E42" s="22"/>
      <c r="F42" s="22"/>
      <c r="G42" s="182"/>
      <c r="H42" s="99"/>
      <c r="I42" s="22" t="s">
        <v>51</v>
      </c>
      <c r="J42" s="22">
        <v>0.6</v>
      </c>
      <c r="K42" s="28">
        <f t="shared" si="0"/>
        <v>0.6</v>
      </c>
      <c r="L42" s="28"/>
    </row>
    <row r="43" spans="1:12" ht="12.75">
      <c r="A43" s="28">
        <v>37</v>
      </c>
      <c r="B43" s="4" t="s">
        <v>475</v>
      </c>
      <c r="C43" s="4" t="s">
        <v>520</v>
      </c>
      <c r="D43" s="4" t="s">
        <v>64</v>
      </c>
      <c r="E43" s="22"/>
      <c r="F43" s="22"/>
      <c r="G43" s="182"/>
      <c r="H43" s="99"/>
      <c r="I43" s="22" t="s">
        <v>75</v>
      </c>
      <c r="J43" s="22">
        <v>1.5</v>
      </c>
      <c r="K43" s="28">
        <f t="shared" si="0"/>
        <v>1.5</v>
      </c>
      <c r="L43" s="28"/>
    </row>
    <row r="44" spans="1:12" ht="12.75">
      <c r="A44" s="28">
        <v>38</v>
      </c>
      <c r="B44" s="4" t="s">
        <v>595</v>
      </c>
      <c r="C44" s="4" t="s">
        <v>520</v>
      </c>
      <c r="D44" s="4" t="s">
        <v>66</v>
      </c>
      <c r="E44" s="22"/>
      <c r="F44" s="22"/>
      <c r="G44" s="182"/>
      <c r="H44" s="99"/>
      <c r="I44" s="22" t="s">
        <v>73</v>
      </c>
      <c r="J44" s="22">
        <v>0.75</v>
      </c>
      <c r="K44" s="28">
        <f t="shared" si="0"/>
        <v>0.75</v>
      </c>
      <c r="L44" s="28"/>
    </row>
    <row r="45" spans="1:12" ht="12.75">
      <c r="A45" s="28">
        <v>39</v>
      </c>
      <c r="B45" s="4" t="s">
        <v>1165</v>
      </c>
      <c r="C45" s="4" t="s">
        <v>339</v>
      </c>
      <c r="D45" s="4" t="s">
        <v>59</v>
      </c>
      <c r="E45" s="22"/>
      <c r="F45" s="22"/>
      <c r="G45" s="182"/>
      <c r="H45" s="189"/>
      <c r="I45" s="22" t="s">
        <v>72</v>
      </c>
      <c r="J45" s="22">
        <v>1.5</v>
      </c>
      <c r="K45" s="28">
        <f t="shared" si="0"/>
        <v>1.5</v>
      </c>
      <c r="L45" s="28"/>
    </row>
    <row r="46" spans="1:12" ht="12.75">
      <c r="A46" s="28">
        <v>40</v>
      </c>
      <c r="B46" s="4" t="s">
        <v>1017</v>
      </c>
      <c r="C46" s="4" t="s">
        <v>339</v>
      </c>
      <c r="D46" s="100" t="s">
        <v>67</v>
      </c>
      <c r="E46" s="92"/>
      <c r="F46" s="92"/>
      <c r="G46" s="98"/>
      <c r="H46" s="95"/>
      <c r="I46" s="94" t="s">
        <v>37</v>
      </c>
      <c r="J46" s="92">
        <v>1</v>
      </c>
      <c r="K46" s="28">
        <f t="shared" si="0"/>
        <v>1</v>
      </c>
      <c r="L46" s="95"/>
    </row>
    <row r="47" spans="1:13" s="214" customFormat="1" ht="12.75">
      <c r="A47" s="28">
        <v>41</v>
      </c>
      <c r="B47" s="210" t="s">
        <v>1143</v>
      </c>
      <c r="C47" s="210" t="s">
        <v>339</v>
      </c>
      <c r="D47" s="210" t="s">
        <v>68</v>
      </c>
      <c r="E47" s="211"/>
      <c r="F47" s="211"/>
      <c r="G47" s="211" t="s">
        <v>392</v>
      </c>
      <c r="H47" s="212">
        <v>0.25</v>
      </c>
      <c r="I47" s="211" t="s">
        <v>77</v>
      </c>
      <c r="J47" s="211">
        <v>1</v>
      </c>
      <c r="K47" s="28">
        <f t="shared" si="0"/>
        <v>1.25</v>
      </c>
      <c r="L47" s="209"/>
      <c r="M47" s="213"/>
    </row>
    <row r="48" spans="1:12" ht="12.75">
      <c r="A48" s="28">
        <v>42</v>
      </c>
      <c r="B48" s="4" t="s">
        <v>1150</v>
      </c>
      <c r="C48" s="4" t="s">
        <v>339</v>
      </c>
      <c r="D48" s="28" t="s">
        <v>405</v>
      </c>
      <c r="E48" s="134"/>
      <c r="F48" s="22"/>
      <c r="G48" s="22" t="s">
        <v>404</v>
      </c>
      <c r="H48" s="99">
        <f>0.5/3</f>
        <v>0.16666666666666666</v>
      </c>
      <c r="I48" s="22"/>
      <c r="J48" s="22"/>
      <c r="K48" s="28">
        <f t="shared" si="0"/>
        <v>0.16666666666666666</v>
      </c>
      <c r="L48" s="28"/>
    </row>
    <row r="49" spans="1:12" ht="12.75">
      <c r="A49" s="28">
        <v>43</v>
      </c>
      <c r="B49" s="4" t="s">
        <v>552</v>
      </c>
      <c r="C49" s="4" t="s">
        <v>339</v>
      </c>
      <c r="D49" s="4" t="s">
        <v>58</v>
      </c>
      <c r="E49" s="22"/>
      <c r="F49" s="22"/>
      <c r="G49" s="182"/>
      <c r="H49" s="99"/>
      <c r="I49" s="22" t="s">
        <v>75</v>
      </c>
      <c r="J49" s="22">
        <v>1.5</v>
      </c>
      <c r="K49" s="28">
        <f t="shared" si="0"/>
        <v>1.5</v>
      </c>
      <c r="L49" s="28"/>
    </row>
    <row r="50" spans="1:12" ht="12.75">
      <c r="A50" s="28">
        <v>44</v>
      </c>
      <c r="B50" s="4" t="s">
        <v>482</v>
      </c>
      <c r="C50" s="4" t="s">
        <v>339</v>
      </c>
      <c r="D50" s="28" t="s">
        <v>399</v>
      </c>
      <c r="E50" s="26"/>
      <c r="F50" s="22"/>
      <c r="G50" s="22" t="s">
        <v>392</v>
      </c>
      <c r="H50" s="99">
        <v>0.25</v>
      </c>
      <c r="I50" s="22"/>
      <c r="J50" s="22"/>
      <c r="K50" s="28">
        <f t="shared" si="0"/>
        <v>0.25</v>
      </c>
      <c r="L50" s="28"/>
    </row>
    <row r="51" spans="1:12" ht="12.75">
      <c r="A51" s="28">
        <v>45</v>
      </c>
      <c r="B51" s="4" t="s">
        <v>940</v>
      </c>
      <c r="C51" s="4" t="s">
        <v>339</v>
      </c>
      <c r="D51" s="4" t="s">
        <v>58</v>
      </c>
      <c r="E51" s="30" t="s">
        <v>374</v>
      </c>
      <c r="F51" s="22">
        <v>0.5</v>
      </c>
      <c r="G51" s="22"/>
      <c r="H51" s="99"/>
      <c r="I51" s="22"/>
      <c r="J51" s="22"/>
      <c r="K51" s="28">
        <f t="shared" si="0"/>
        <v>0.5</v>
      </c>
      <c r="L51" s="22"/>
    </row>
    <row r="52" spans="1:12" ht="12.75">
      <c r="A52" s="28">
        <v>46</v>
      </c>
      <c r="B52" s="4" t="s">
        <v>1158</v>
      </c>
      <c r="C52" s="4" t="s">
        <v>601</v>
      </c>
      <c r="D52" s="28" t="s">
        <v>393</v>
      </c>
      <c r="E52" s="181"/>
      <c r="F52" s="22"/>
      <c r="G52" s="22" t="s">
        <v>392</v>
      </c>
      <c r="H52" s="99">
        <v>0.25</v>
      </c>
      <c r="I52" s="22"/>
      <c r="J52" s="22"/>
      <c r="K52" s="28">
        <f t="shared" si="0"/>
        <v>0.25</v>
      </c>
      <c r="L52" s="28"/>
    </row>
    <row r="53" spans="1:12" ht="12.75">
      <c r="A53" s="28">
        <v>47</v>
      </c>
      <c r="B53" s="4" t="s">
        <v>1141</v>
      </c>
      <c r="C53" s="4" t="s">
        <v>347</v>
      </c>
      <c r="D53" s="4" t="s">
        <v>66</v>
      </c>
      <c r="E53" s="22"/>
      <c r="F53" s="22"/>
      <c r="G53" s="182"/>
      <c r="H53" s="99"/>
      <c r="I53" s="22" t="s">
        <v>73</v>
      </c>
      <c r="J53" s="22">
        <v>0.75</v>
      </c>
      <c r="K53" s="28">
        <f t="shared" si="0"/>
        <v>0.75</v>
      </c>
      <c r="L53" s="28"/>
    </row>
    <row r="54" spans="1:12" ht="12.75">
      <c r="A54" s="28">
        <v>48</v>
      </c>
      <c r="B54" s="4" t="s">
        <v>1164</v>
      </c>
      <c r="C54" s="4" t="s">
        <v>349</v>
      </c>
      <c r="D54" s="28" t="s">
        <v>388</v>
      </c>
      <c r="E54" s="181"/>
      <c r="F54" s="22"/>
      <c r="G54" s="22" t="s">
        <v>385</v>
      </c>
      <c r="H54" s="99">
        <v>0.5</v>
      </c>
      <c r="I54" s="22"/>
      <c r="J54" s="22"/>
      <c r="K54" s="28">
        <f t="shared" si="0"/>
        <v>0.5</v>
      </c>
      <c r="L54" s="28"/>
    </row>
    <row r="55" spans="1:12" ht="38.25">
      <c r="A55" s="28">
        <v>49</v>
      </c>
      <c r="B55" s="4" t="s">
        <v>509</v>
      </c>
      <c r="C55" s="4" t="s">
        <v>349</v>
      </c>
      <c r="D55" s="28" t="s">
        <v>64</v>
      </c>
      <c r="E55" s="22"/>
      <c r="F55" s="22"/>
      <c r="G55" s="26"/>
      <c r="H55" s="99"/>
      <c r="I55" s="7" t="s">
        <v>2258</v>
      </c>
      <c r="J55" s="22">
        <v>2.5</v>
      </c>
      <c r="K55" s="28">
        <f t="shared" si="0"/>
        <v>2.5</v>
      </c>
      <c r="L55" s="28"/>
    </row>
    <row r="56" spans="1:12" ht="12.75">
      <c r="A56" s="28">
        <v>50</v>
      </c>
      <c r="B56" s="4" t="s">
        <v>603</v>
      </c>
      <c r="C56" s="4" t="s">
        <v>349</v>
      </c>
      <c r="D56" s="100" t="s">
        <v>67</v>
      </c>
      <c r="E56" s="92"/>
      <c r="F56" s="92"/>
      <c r="G56" s="98"/>
      <c r="H56" s="95"/>
      <c r="I56" s="94" t="s">
        <v>37</v>
      </c>
      <c r="J56" s="92">
        <v>0.75</v>
      </c>
      <c r="K56" s="28">
        <f t="shared" si="0"/>
        <v>0.75</v>
      </c>
      <c r="L56" s="95"/>
    </row>
    <row r="57" spans="1:12" ht="12.75">
      <c r="A57" s="28">
        <v>51</v>
      </c>
      <c r="B57" s="4" t="s">
        <v>1155</v>
      </c>
      <c r="C57" s="4" t="s">
        <v>349</v>
      </c>
      <c r="D57" s="28" t="s">
        <v>398</v>
      </c>
      <c r="E57" s="26"/>
      <c r="F57" s="22"/>
      <c r="G57" s="22" t="s">
        <v>385</v>
      </c>
      <c r="H57" s="99">
        <v>0.5</v>
      </c>
      <c r="I57" s="22"/>
      <c r="J57" s="22"/>
      <c r="K57" s="28">
        <f t="shared" si="0"/>
        <v>0.5</v>
      </c>
      <c r="L57" s="28"/>
    </row>
    <row r="58" spans="1:12" ht="12.75">
      <c r="A58" s="28">
        <v>52</v>
      </c>
      <c r="B58" s="4" t="s">
        <v>1130</v>
      </c>
      <c r="C58" s="4" t="s">
        <v>502</v>
      </c>
      <c r="D58" s="4" t="s">
        <v>59</v>
      </c>
      <c r="E58" s="22"/>
      <c r="F58" s="22"/>
      <c r="G58" s="26"/>
      <c r="H58" s="99"/>
      <c r="I58" s="22" t="s">
        <v>72</v>
      </c>
      <c r="J58" s="22">
        <v>1.5</v>
      </c>
      <c r="K58" s="28">
        <f t="shared" si="0"/>
        <v>1.5</v>
      </c>
      <c r="L58" s="28"/>
    </row>
    <row r="59" spans="1:12" ht="12.75">
      <c r="A59" s="28">
        <v>53</v>
      </c>
      <c r="B59" s="4" t="s">
        <v>1149</v>
      </c>
      <c r="C59" s="4" t="s">
        <v>502</v>
      </c>
      <c r="D59" s="28" t="s">
        <v>405</v>
      </c>
      <c r="E59" s="30"/>
      <c r="F59" s="22"/>
      <c r="G59" s="22" t="s">
        <v>404</v>
      </c>
      <c r="H59" s="99">
        <f>0.5/3</f>
        <v>0.16666666666666666</v>
      </c>
      <c r="I59" s="22"/>
      <c r="J59" s="22"/>
      <c r="K59" s="28">
        <f t="shared" si="0"/>
        <v>0.16666666666666666</v>
      </c>
      <c r="L59" s="28"/>
    </row>
    <row r="60" spans="1:12" ht="12.75">
      <c r="A60" s="28">
        <v>54</v>
      </c>
      <c r="B60" s="4" t="s">
        <v>1142</v>
      </c>
      <c r="C60" s="4" t="s">
        <v>435</v>
      </c>
      <c r="D60" s="28" t="s">
        <v>396</v>
      </c>
      <c r="E60" s="134"/>
      <c r="F60" s="22"/>
      <c r="G60" s="22" t="s">
        <v>385</v>
      </c>
      <c r="H60" s="99">
        <v>0.5</v>
      </c>
      <c r="I60" s="94" t="s">
        <v>37</v>
      </c>
      <c r="J60" s="22">
        <v>1</v>
      </c>
      <c r="K60" s="28">
        <f t="shared" si="0"/>
        <v>1.5</v>
      </c>
      <c r="L60" s="28"/>
    </row>
    <row r="61" spans="1:12" ht="12.75">
      <c r="A61" s="28">
        <v>55</v>
      </c>
      <c r="B61" s="4" t="s">
        <v>1146</v>
      </c>
      <c r="C61" s="4" t="s">
        <v>541</v>
      </c>
      <c r="D61" s="7" t="s">
        <v>411</v>
      </c>
      <c r="E61" s="161"/>
      <c r="F61" s="22"/>
      <c r="G61" s="22" t="s">
        <v>392</v>
      </c>
      <c r="H61" s="99">
        <f>0.5/2</f>
        <v>0.25</v>
      </c>
      <c r="I61" s="22"/>
      <c r="J61" s="22"/>
      <c r="K61" s="28">
        <f t="shared" si="0"/>
        <v>0.25</v>
      </c>
      <c r="L61" s="28"/>
    </row>
    <row r="62" spans="1:12" ht="12.75">
      <c r="A62" s="28">
        <v>56</v>
      </c>
      <c r="B62" s="4" t="s">
        <v>984</v>
      </c>
      <c r="C62" s="4" t="s">
        <v>344</v>
      </c>
      <c r="D62" s="26" t="s">
        <v>410</v>
      </c>
      <c r="E62" s="134"/>
      <c r="F62" s="22"/>
      <c r="G62" s="22" t="s">
        <v>385</v>
      </c>
      <c r="H62" s="99">
        <v>0.5</v>
      </c>
      <c r="I62" s="22"/>
      <c r="J62" s="22"/>
      <c r="K62" s="28">
        <f t="shared" si="0"/>
        <v>0.5</v>
      </c>
      <c r="L62" s="28"/>
    </row>
    <row r="63" spans="1:12" ht="12.75">
      <c r="A63" s="28">
        <v>57</v>
      </c>
      <c r="B63" s="4" t="s">
        <v>1147</v>
      </c>
      <c r="C63" s="4" t="s">
        <v>344</v>
      </c>
      <c r="D63" s="28" t="s">
        <v>406</v>
      </c>
      <c r="E63" s="188"/>
      <c r="F63" s="28"/>
      <c r="G63" s="22" t="s">
        <v>1344</v>
      </c>
      <c r="H63" s="99">
        <v>1</v>
      </c>
      <c r="I63" s="22"/>
      <c r="J63" s="22"/>
      <c r="K63" s="28">
        <f t="shared" si="0"/>
        <v>1</v>
      </c>
      <c r="L63" s="28"/>
    </row>
    <row r="64" spans="1:12" ht="12.75">
      <c r="A64" s="28">
        <v>58</v>
      </c>
      <c r="B64" s="4" t="s">
        <v>503</v>
      </c>
      <c r="C64" s="4" t="s">
        <v>497</v>
      </c>
      <c r="D64" s="4" t="s">
        <v>66</v>
      </c>
      <c r="E64" s="22"/>
      <c r="F64" s="22"/>
      <c r="G64" s="26"/>
      <c r="H64" s="190"/>
      <c r="I64" s="22" t="s">
        <v>73</v>
      </c>
      <c r="J64" s="22">
        <v>0.75</v>
      </c>
      <c r="K64" s="28">
        <f t="shared" si="0"/>
        <v>0.75</v>
      </c>
      <c r="L64" s="28"/>
    </row>
    <row r="65" spans="1:12" ht="12.75">
      <c r="A65" s="28">
        <v>59</v>
      </c>
      <c r="B65" s="4" t="s">
        <v>440</v>
      </c>
      <c r="C65" s="4" t="s">
        <v>470</v>
      </c>
      <c r="D65" s="28" t="s">
        <v>405</v>
      </c>
      <c r="E65" s="134"/>
      <c r="F65" s="22"/>
      <c r="G65" s="22" t="s">
        <v>404</v>
      </c>
      <c r="H65" s="99">
        <f>0.5/3</f>
        <v>0.16666666666666666</v>
      </c>
      <c r="I65" s="22"/>
      <c r="J65" s="22"/>
      <c r="K65" s="28">
        <f t="shared" si="0"/>
        <v>0.16666666666666666</v>
      </c>
      <c r="L65" s="28"/>
    </row>
    <row r="66" spans="1:12" ht="12.75">
      <c r="A66" s="28">
        <v>60</v>
      </c>
      <c r="B66" s="4" t="s">
        <v>978</v>
      </c>
      <c r="C66" s="4" t="s">
        <v>901</v>
      </c>
      <c r="D66" s="4" t="s">
        <v>409</v>
      </c>
      <c r="E66" s="181"/>
      <c r="F66" s="22"/>
      <c r="G66" s="22" t="s">
        <v>392</v>
      </c>
      <c r="H66" s="99">
        <f>0.5/2</f>
        <v>0.25</v>
      </c>
      <c r="I66" s="22"/>
      <c r="J66" s="22"/>
      <c r="K66" s="28">
        <f t="shared" si="0"/>
        <v>0.25</v>
      </c>
      <c r="L66" s="28"/>
    </row>
    <row r="67" spans="1:12" ht="12.75">
      <c r="A67" s="28">
        <v>61</v>
      </c>
      <c r="B67" s="4" t="s">
        <v>1154</v>
      </c>
      <c r="C67" s="4" t="s">
        <v>420</v>
      </c>
      <c r="D67" s="28" t="s">
        <v>405</v>
      </c>
      <c r="E67" s="134"/>
      <c r="F67" s="22"/>
      <c r="G67" s="22" t="s">
        <v>404</v>
      </c>
      <c r="H67" s="99">
        <f>0.5/3</f>
        <v>0.16666666666666666</v>
      </c>
      <c r="I67" s="22"/>
      <c r="J67" s="22"/>
      <c r="K67" s="28">
        <f t="shared" si="0"/>
        <v>0.16666666666666666</v>
      </c>
      <c r="L67" s="28"/>
    </row>
    <row r="68" spans="1:12" ht="13.5">
      <c r="A68" s="28">
        <v>62</v>
      </c>
      <c r="B68" s="4" t="s">
        <v>468</v>
      </c>
      <c r="C68" s="4" t="s">
        <v>420</v>
      </c>
      <c r="D68" s="4" t="s">
        <v>66</v>
      </c>
      <c r="E68" s="191"/>
      <c r="F68" s="191"/>
      <c r="G68" s="191"/>
      <c r="H68" s="192"/>
      <c r="I68" s="22" t="s">
        <v>73</v>
      </c>
      <c r="J68" s="193">
        <v>0.75</v>
      </c>
      <c r="K68" s="28">
        <f t="shared" si="0"/>
        <v>0.75</v>
      </c>
      <c r="L68" s="194"/>
    </row>
    <row r="69" spans="1:12" ht="12.75">
      <c r="A69" s="28">
        <v>63</v>
      </c>
      <c r="B69" s="4" t="s">
        <v>1131</v>
      </c>
      <c r="C69" s="4" t="s">
        <v>420</v>
      </c>
      <c r="D69" s="4" t="s">
        <v>60</v>
      </c>
      <c r="E69" s="22"/>
      <c r="F69" s="22"/>
      <c r="G69" s="26"/>
      <c r="H69" s="99"/>
      <c r="I69" s="22" t="s">
        <v>73</v>
      </c>
      <c r="J69" s="22">
        <v>0.75</v>
      </c>
      <c r="K69" s="28">
        <f t="shared" si="0"/>
        <v>0.75</v>
      </c>
      <c r="L69" s="28"/>
    </row>
    <row r="70" spans="1:12" ht="12.75">
      <c r="A70" s="28">
        <v>64</v>
      </c>
      <c r="B70" s="4" t="s">
        <v>951</v>
      </c>
      <c r="C70" s="4" t="s">
        <v>602</v>
      </c>
      <c r="D70" s="4" t="s">
        <v>64</v>
      </c>
      <c r="E70" s="22"/>
      <c r="F70" s="22"/>
      <c r="G70" s="182"/>
      <c r="H70" s="99"/>
      <c r="I70" s="22" t="s">
        <v>75</v>
      </c>
      <c r="J70" s="22">
        <v>1.5</v>
      </c>
      <c r="K70" s="28">
        <f t="shared" si="0"/>
        <v>1.5</v>
      </c>
      <c r="L70" s="28"/>
    </row>
    <row r="71" spans="1:12" ht="12.75">
      <c r="A71" s="28">
        <v>65</v>
      </c>
      <c r="B71" s="4" t="s">
        <v>1161</v>
      </c>
      <c r="C71" s="4" t="s">
        <v>370</v>
      </c>
      <c r="D71" s="28" t="s">
        <v>393</v>
      </c>
      <c r="E71" s="181"/>
      <c r="F71" s="22"/>
      <c r="G71" s="22" t="s">
        <v>392</v>
      </c>
      <c r="H71" s="99">
        <v>0.25</v>
      </c>
      <c r="I71" s="22"/>
      <c r="J71" s="22"/>
      <c r="K71" s="28">
        <f aca="true" t="shared" si="1" ref="K71:K87">J71+H71+F71</f>
        <v>0.25</v>
      </c>
      <c r="L71" s="28"/>
    </row>
    <row r="72" spans="1:12" ht="12.75">
      <c r="A72" s="28">
        <v>66</v>
      </c>
      <c r="B72" s="4" t="s">
        <v>1132</v>
      </c>
      <c r="C72" s="4" t="s">
        <v>370</v>
      </c>
      <c r="D72" s="4" t="s">
        <v>60</v>
      </c>
      <c r="E72" s="22"/>
      <c r="F72" s="22"/>
      <c r="G72" s="26"/>
      <c r="H72" s="99"/>
      <c r="I72" s="22" t="s">
        <v>73</v>
      </c>
      <c r="J72" s="22">
        <v>0.75</v>
      </c>
      <c r="K72" s="28">
        <f t="shared" si="1"/>
        <v>0.75</v>
      </c>
      <c r="L72" s="28"/>
    </row>
    <row r="73" spans="1:12" ht="12.75">
      <c r="A73" s="28">
        <v>67</v>
      </c>
      <c r="B73" s="4" t="s">
        <v>510</v>
      </c>
      <c r="C73" s="4" t="s">
        <v>335</v>
      </c>
      <c r="D73" s="28" t="s">
        <v>402</v>
      </c>
      <c r="E73" s="188"/>
      <c r="F73" s="28"/>
      <c r="G73" s="22" t="s">
        <v>385</v>
      </c>
      <c r="H73" s="99">
        <v>0.5</v>
      </c>
      <c r="I73" s="22"/>
      <c r="J73" s="22"/>
      <c r="K73" s="28">
        <f t="shared" si="1"/>
        <v>0.5</v>
      </c>
      <c r="L73" s="28"/>
    </row>
    <row r="74" spans="1:12" ht="12.75">
      <c r="A74" s="28">
        <v>68</v>
      </c>
      <c r="B74" s="4" t="s">
        <v>1129</v>
      </c>
      <c r="C74" s="4" t="s">
        <v>335</v>
      </c>
      <c r="D74" s="28" t="s">
        <v>387</v>
      </c>
      <c r="E74" s="134"/>
      <c r="F74" s="22"/>
      <c r="G74" s="22" t="s">
        <v>1344</v>
      </c>
      <c r="H74" s="99">
        <v>1</v>
      </c>
      <c r="I74" s="22"/>
      <c r="J74" s="22"/>
      <c r="K74" s="28">
        <f t="shared" si="1"/>
        <v>1</v>
      </c>
      <c r="L74" s="28"/>
    </row>
    <row r="75" spans="1:12" ht="12.75">
      <c r="A75" s="28">
        <v>69</v>
      </c>
      <c r="B75" s="4" t="s">
        <v>1162</v>
      </c>
      <c r="C75" s="4" t="s">
        <v>335</v>
      </c>
      <c r="D75" s="28" t="s">
        <v>390</v>
      </c>
      <c r="E75" s="181"/>
      <c r="F75" s="22"/>
      <c r="G75" s="22" t="s">
        <v>1344</v>
      </c>
      <c r="H75" s="99">
        <v>1</v>
      </c>
      <c r="I75" s="22"/>
      <c r="J75" s="22"/>
      <c r="K75" s="28">
        <f t="shared" si="1"/>
        <v>1</v>
      </c>
      <c r="L75" s="28"/>
    </row>
    <row r="76" spans="1:12" ht="12.75">
      <c r="A76" s="28">
        <v>70</v>
      </c>
      <c r="B76" s="4" t="s">
        <v>445</v>
      </c>
      <c r="C76" s="4" t="s">
        <v>335</v>
      </c>
      <c r="D76" s="28" t="s">
        <v>399</v>
      </c>
      <c r="E76" s="26"/>
      <c r="F76" s="22"/>
      <c r="G76" s="22" t="s">
        <v>392</v>
      </c>
      <c r="H76" s="99">
        <v>0.25</v>
      </c>
      <c r="I76" s="22"/>
      <c r="J76" s="22"/>
      <c r="K76" s="28">
        <f t="shared" si="1"/>
        <v>0.25</v>
      </c>
      <c r="L76" s="28"/>
    </row>
    <row r="77" spans="1:12" ht="12.75">
      <c r="A77" s="28">
        <v>71</v>
      </c>
      <c r="B77" s="4" t="s">
        <v>467</v>
      </c>
      <c r="C77" s="4" t="s">
        <v>551</v>
      </c>
      <c r="D77" s="28" t="s">
        <v>405</v>
      </c>
      <c r="E77" s="134"/>
      <c r="F77" s="22"/>
      <c r="G77" s="22" t="s">
        <v>404</v>
      </c>
      <c r="H77" s="99">
        <f>0.5/3</f>
        <v>0.16666666666666666</v>
      </c>
      <c r="I77" s="22"/>
      <c r="J77" s="22"/>
      <c r="K77" s="28">
        <f t="shared" si="1"/>
        <v>0.16666666666666666</v>
      </c>
      <c r="L77" s="28"/>
    </row>
    <row r="78" spans="1:12" ht="12.75">
      <c r="A78" s="28">
        <v>72</v>
      </c>
      <c r="B78" s="4" t="s">
        <v>573</v>
      </c>
      <c r="C78" s="4" t="s">
        <v>574</v>
      </c>
      <c r="D78" s="28" t="s">
        <v>387</v>
      </c>
      <c r="E78" s="134"/>
      <c r="F78" s="22"/>
      <c r="G78" s="22" t="s">
        <v>385</v>
      </c>
      <c r="H78" s="99">
        <v>0.5</v>
      </c>
      <c r="I78" s="22"/>
      <c r="J78" s="22"/>
      <c r="K78" s="28">
        <f t="shared" si="1"/>
        <v>0.5</v>
      </c>
      <c r="L78" s="28"/>
    </row>
    <row r="79" spans="1:12" ht="12.75">
      <c r="A79" s="28">
        <v>73</v>
      </c>
      <c r="B79" s="4" t="s">
        <v>1136</v>
      </c>
      <c r="C79" s="4" t="s">
        <v>534</v>
      </c>
      <c r="D79" s="4" t="s">
        <v>62</v>
      </c>
      <c r="E79" s="30" t="s">
        <v>1329</v>
      </c>
      <c r="F79" s="22">
        <v>0.5</v>
      </c>
      <c r="G79" s="182"/>
      <c r="H79" s="99"/>
      <c r="I79" s="22" t="s">
        <v>52</v>
      </c>
      <c r="J79" s="22">
        <v>0.75</v>
      </c>
      <c r="K79" s="28">
        <f t="shared" si="1"/>
        <v>1.25</v>
      </c>
      <c r="L79" s="22"/>
    </row>
    <row r="80" spans="1:12" ht="12.75">
      <c r="A80" s="28">
        <v>74</v>
      </c>
      <c r="B80" s="4" t="s">
        <v>1134</v>
      </c>
      <c r="C80" s="4" t="s">
        <v>624</v>
      </c>
      <c r="D80" s="4" t="s">
        <v>59</v>
      </c>
      <c r="E80" s="22"/>
      <c r="F80" s="22"/>
      <c r="G80" s="26"/>
      <c r="H80" s="187"/>
      <c r="I80" s="22" t="s">
        <v>51</v>
      </c>
      <c r="J80" s="22">
        <v>0.6</v>
      </c>
      <c r="K80" s="28">
        <f t="shared" si="1"/>
        <v>0.6</v>
      </c>
      <c r="L80" s="28"/>
    </row>
    <row r="81" spans="1:12" ht="12.75">
      <c r="A81" s="28">
        <v>75</v>
      </c>
      <c r="B81" s="4" t="s">
        <v>440</v>
      </c>
      <c r="C81" s="4" t="s">
        <v>893</v>
      </c>
      <c r="D81" s="28" t="s">
        <v>391</v>
      </c>
      <c r="E81" s="181"/>
      <c r="F81" s="22"/>
      <c r="G81" s="22" t="s">
        <v>385</v>
      </c>
      <c r="H81" s="99">
        <v>0.5</v>
      </c>
      <c r="I81" s="22"/>
      <c r="J81" s="22"/>
      <c r="K81" s="28">
        <f t="shared" si="1"/>
        <v>0.5</v>
      </c>
      <c r="L81" s="28"/>
    </row>
    <row r="82" spans="1:12" ht="12.75">
      <c r="A82" s="28">
        <v>76</v>
      </c>
      <c r="B82" s="4" t="s">
        <v>448</v>
      </c>
      <c r="C82" s="4" t="s">
        <v>414</v>
      </c>
      <c r="D82" s="28" t="s">
        <v>405</v>
      </c>
      <c r="E82" s="134"/>
      <c r="F82" s="22"/>
      <c r="G82" s="22" t="s">
        <v>404</v>
      </c>
      <c r="H82" s="99">
        <f>0.5/3</f>
        <v>0.16666666666666666</v>
      </c>
      <c r="I82" s="22"/>
      <c r="J82" s="22"/>
      <c r="K82" s="28">
        <f t="shared" si="1"/>
        <v>0.16666666666666666</v>
      </c>
      <c r="L82" s="28"/>
    </row>
    <row r="83" spans="1:12" ht="25.5">
      <c r="A83" s="28">
        <v>77</v>
      </c>
      <c r="B83" s="28" t="s">
        <v>498</v>
      </c>
      <c r="C83" s="28" t="s">
        <v>572</v>
      </c>
      <c r="D83" s="75" t="s">
        <v>618</v>
      </c>
      <c r="E83" s="28" t="s">
        <v>2348</v>
      </c>
      <c r="F83" s="28">
        <v>0.33</v>
      </c>
      <c r="G83" s="75" t="s">
        <v>2347</v>
      </c>
      <c r="H83" s="195">
        <v>0.5</v>
      </c>
      <c r="I83" s="22" t="s">
        <v>75</v>
      </c>
      <c r="J83" s="28">
        <v>1.5</v>
      </c>
      <c r="K83" s="28">
        <f t="shared" si="1"/>
        <v>2.33</v>
      </c>
      <c r="L83" s="28"/>
    </row>
    <row r="84" spans="1:12" s="11" customFormat="1" ht="12.75">
      <c r="A84" s="28">
        <v>78</v>
      </c>
      <c r="B84" s="4" t="s">
        <v>870</v>
      </c>
      <c r="C84" s="4" t="s">
        <v>462</v>
      </c>
      <c r="D84" s="28" t="s">
        <v>405</v>
      </c>
      <c r="E84" s="134"/>
      <c r="F84" s="22"/>
      <c r="G84" s="22" t="s">
        <v>404</v>
      </c>
      <c r="H84" s="99">
        <f>0.5/3</f>
        <v>0.16666666666666666</v>
      </c>
      <c r="I84" s="22"/>
      <c r="J84" s="22"/>
      <c r="K84" s="28">
        <f t="shared" si="1"/>
        <v>0.16666666666666666</v>
      </c>
      <c r="L84" s="28"/>
    </row>
    <row r="85" spans="1:12" ht="12.75">
      <c r="A85" s="28">
        <v>79</v>
      </c>
      <c r="B85" s="4" t="s">
        <v>1397</v>
      </c>
      <c r="C85" s="4" t="s">
        <v>434</v>
      </c>
      <c r="D85" s="28" t="s">
        <v>393</v>
      </c>
      <c r="E85" s="181"/>
      <c r="F85" s="22"/>
      <c r="G85" s="22" t="s">
        <v>392</v>
      </c>
      <c r="H85" s="99">
        <v>0.25</v>
      </c>
      <c r="I85" s="22"/>
      <c r="J85" s="22"/>
      <c r="K85" s="28">
        <f t="shared" si="1"/>
        <v>0.25</v>
      </c>
      <c r="L85" s="28"/>
    </row>
    <row r="86" spans="1:12" s="36" customFormat="1" ht="12.75">
      <c r="A86" s="28">
        <v>80</v>
      </c>
      <c r="B86" s="4" t="s">
        <v>1144</v>
      </c>
      <c r="C86" s="4" t="s">
        <v>572</v>
      </c>
      <c r="D86" s="4" t="s">
        <v>68</v>
      </c>
      <c r="E86" s="22"/>
      <c r="F86" s="22"/>
      <c r="G86" s="26"/>
      <c r="H86" s="99"/>
      <c r="I86" s="22" t="s">
        <v>77</v>
      </c>
      <c r="J86" s="22">
        <v>1</v>
      </c>
      <c r="K86" s="28">
        <f t="shared" si="1"/>
        <v>1</v>
      </c>
      <c r="L86" s="28"/>
    </row>
    <row r="87" spans="1:12" ht="25.5">
      <c r="A87" s="28">
        <v>81</v>
      </c>
      <c r="B87" s="16" t="s">
        <v>622</v>
      </c>
      <c r="C87" s="16" t="s">
        <v>430</v>
      </c>
      <c r="D87" s="28" t="s">
        <v>1862</v>
      </c>
      <c r="E87" s="6"/>
      <c r="F87" s="6"/>
      <c r="G87" s="75" t="s">
        <v>2349</v>
      </c>
      <c r="H87" s="127">
        <v>1</v>
      </c>
      <c r="I87" s="22"/>
      <c r="J87" s="5"/>
      <c r="K87" s="28">
        <f t="shared" si="1"/>
        <v>1</v>
      </c>
      <c r="L87" s="16"/>
    </row>
  </sheetData>
  <sheetProtection/>
  <mergeCells count="3">
    <mergeCell ref="A2:K2"/>
    <mergeCell ref="A3:K3"/>
    <mergeCell ref="A4:L4"/>
  </mergeCells>
  <printOptions/>
  <pageMargins left="0.5" right="0.25" top="0.5" bottom="0.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643"/>
  <sheetViews>
    <sheetView tabSelected="1" zoomScalePageLayoutView="0" workbookViewId="0" topLeftCell="A21">
      <selection activeCell="G30" sqref="G30"/>
    </sheetView>
  </sheetViews>
  <sheetFormatPr defaultColWidth="9.140625" defaultRowHeight="12.75"/>
  <cols>
    <col min="1" max="1" width="6.140625" style="11" customWidth="1"/>
    <col min="2" max="2" width="19.57421875" style="11" customWidth="1"/>
    <col min="3" max="3" width="8.7109375" style="11" customWidth="1"/>
    <col min="4" max="4" width="17.140625" style="11" customWidth="1"/>
    <col min="5" max="5" width="11.57421875" style="79" customWidth="1"/>
    <col min="6" max="6" width="5.57421875" style="11" bestFit="1" customWidth="1"/>
    <col min="7" max="7" width="23.140625" style="11" customWidth="1"/>
    <col min="8" max="8" width="6.00390625" style="11" bestFit="1" customWidth="1"/>
    <col min="9" max="9" width="20.8515625" style="11" customWidth="1"/>
    <col min="10" max="10" width="5.57421875" style="11" bestFit="1" customWidth="1"/>
    <col min="11" max="11" width="6.140625" style="11" customWidth="1"/>
    <col min="12" max="12" width="8.421875" style="11" bestFit="1" customWidth="1"/>
    <col min="13" max="16384" width="9.140625" style="11" customWidth="1"/>
  </cols>
  <sheetData>
    <row r="1" spans="2:12" ht="44.25" customHeight="1">
      <c r="B1" s="365" t="s">
        <v>25</v>
      </c>
      <c r="C1" s="371"/>
      <c r="D1" s="371"/>
      <c r="E1" s="371"/>
      <c r="F1" s="371"/>
      <c r="G1" s="371"/>
      <c r="H1" s="371"/>
      <c r="I1" s="371"/>
      <c r="J1" s="371"/>
      <c r="K1" s="371"/>
      <c r="L1" s="371"/>
    </row>
    <row r="2" spans="2:15" ht="18.75">
      <c r="B2" s="365" t="s">
        <v>1327</v>
      </c>
      <c r="C2" s="371"/>
      <c r="D2" s="371"/>
      <c r="E2" s="371"/>
      <c r="F2" s="371"/>
      <c r="G2" s="371"/>
      <c r="H2" s="371"/>
      <c r="I2" s="371"/>
      <c r="J2" s="371"/>
      <c r="K2" s="371"/>
      <c r="L2" s="371"/>
      <c r="O2" s="65"/>
    </row>
    <row r="3" spans="1:12" s="65" customFormat="1" ht="25.5" customHeight="1">
      <c r="A3" s="366" t="s">
        <v>2478</v>
      </c>
      <c r="B3" s="366"/>
      <c r="C3" s="366"/>
      <c r="D3" s="367"/>
      <c r="E3" s="367"/>
      <c r="F3" s="367"/>
      <c r="G3" s="367"/>
      <c r="H3" s="367"/>
      <c r="I3" s="367"/>
      <c r="J3" s="367"/>
      <c r="K3" s="367"/>
      <c r="L3" s="367"/>
    </row>
    <row r="4" spans="2:15" ht="12.75">
      <c r="B4" s="372"/>
      <c r="C4" s="372"/>
      <c r="D4" s="372"/>
      <c r="E4" s="372"/>
      <c r="F4" s="372"/>
      <c r="G4" s="372"/>
      <c r="H4" s="372"/>
      <c r="I4" s="372"/>
      <c r="J4" s="372"/>
      <c r="K4" s="372"/>
      <c r="L4" s="372"/>
      <c r="M4" s="372"/>
      <c r="O4" s="65"/>
    </row>
    <row r="5" spans="1:15" s="74" customFormat="1" ht="25.5">
      <c r="A5" s="130" t="s">
        <v>1127</v>
      </c>
      <c r="B5" s="130" t="s">
        <v>1328</v>
      </c>
      <c r="C5" s="130" t="s">
        <v>19</v>
      </c>
      <c r="D5" s="130" t="s">
        <v>2</v>
      </c>
      <c r="E5" s="143" t="s">
        <v>17</v>
      </c>
      <c r="F5" s="130" t="s">
        <v>4</v>
      </c>
      <c r="G5" s="130" t="s">
        <v>5</v>
      </c>
      <c r="H5" s="130" t="s">
        <v>6</v>
      </c>
      <c r="I5" s="130" t="s">
        <v>12</v>
      </c>
      <c r="J5" s="130" t="s">
        <v>4</v>
      </c>
      <c r="K5" s="144" t="s">
        <v>18</v>
      </c>
      <c r="L5" s="130" t="s">
        <v>8</v>
      </c>
      <c r="O5" s="65"/>
    </row>
    <row r="6" spans="1:15" s="46" customFormat="1" ht="12.75">
      <c r="A6" s="22">
        <v>2</v>
      </c>
      <c r="B6" s="8" t="s">
        <v>807</v>
      </c>
      <c r="C6" s="8" t="s">
        <v>432</v>
      </c>
      <c r="D6" s="7" t="s">
        <v>276</v>
      </c>
      <c r="E6" s="153"/>
      <c r="F6" s="22"/>
      <c r="G6" s="7"/>
      <c r="H6" s="22"/>
      <c r="I6" s="22" t="s">
        <v>294</v>
      </c>
      <c r="J6" s="22">
        <v>1</v>
      </c>
      <c r="K6" s="22">
        <f aca="true" t="shared" si="0" ref="K6:K69">J6+H6+F6</f>
        <v>1</v>
      </c>
      <c r="L6" s="22"/>
      <c r="O6" s="65"/>
    </row>
    <row r="7" spans="1:15" s="46" customFormat="1" ht="12.75">
      <c r="A7" s="22">
        <v>3</v>
      </c>
      <c r="B7" s="8" t="s">
        <v>1294</v>
      </c>
      <c r="C7" s="8" t="s">
        <v>432</v>
      </c>
      <c r="D7" s="7" t="s">
        <v>290</v>
      </c>
      <c r="E7" s="153"/>
      <c r="F7" s="22"/>
      <c r="G7" s="22"/>
      <c r="H7" s="99"/>
      <c r="I7" s="22" t="s">
        <v>293</v>
      </c>
      <c r="J7" s="22">
        <v>0.6</v>
      </c>
      <c r="K7" s="22">
        <f t="shared" si="0"/>
        <v>0.6</v>
      </c>
      <c r="L7" s="22"/>
      <c r="O7" s="65"/>
    </row>
    <row r="8" spans="1:16" s="46" customFormat="1" ht="38.25">
      <c r="A8" s="22">
        <v>4</v>
      </c>
      <c r="B8" s="8" t="s">
        <v>2491</v>
      </c>
      <c r="C8" s="8" t="s">
        <v>432</v>
      </c>
      <c r="D8" s="7" t="s">
        <v>144</v>
      </c>
      <c r="E8" s="94"/>
      <c r="F8" s="22"/>
      <c r="G8" s="7"/>
      <c r="H8" s="22"/>
      <c r="I8" s="7" t="s">
        <v>2294</v>
      </c>
      <c r="J8" s="22">
        <v>1</v>
      </c>
      <c r="K8" s="22">
        <f t="shared" si="0"/>
        <v>1</v>
      </c>
      <c r="L8" s="22"/>
      <c r="O8" s="65"/>
      <c r="P8" s="65"/>
    </row>
    <row r="9" spans="1:16" s="46" customFormat="1" ht="12.75">
      <c r="A9" s="22">
        <v>5</v>
      </c>
      <c r="B9" s="8" t="s">
        <v>1220</v>
      </c>
      <c r="C9" s="8" t="s">
        <v>432</v>
      </c>
      <c r="D9" s="7" t="s">
        <v>163</v>
      </c>
      <c r="E9" s="22"/>
      <c r="F9" s="22"/>
      <c r="G9" s="156"/>
      <c r="H9" s="22"/>
      <c r="I9" s="22" t="s">
        <v>75</v>
      </c>
      <c r="J9" s="22">
        <v>1.5</v>
      </c>
      <c r="K9" s="22">
        <f t="shared" si="0"/>
        <v>1.5</v>
      </c>
      <c r="L9" s="22"/>
      <c r="O9" s="65"/>
      <c r="P9" s="65"/>
    </row>
    <row r="10" spans="1:16" s="52" customFormat="1" ht="12.75">
      <c r="A10" s="22">
        <v>6</v>
      </c>
      <c r="B10" s="22" t="s">
        <v>663</v>
      </c>
      <c r="C10" s="22" t="s">
        <v>432</v>
      </c>
      <c r="D10" s="132" t="s">
        <v>277</v>
      </c>
      <c r="E10" s="22"/>
      <c r="F10" s="149"/>
      <c r="G10" s="30" t="s">
        <v>1345</v>
      </c>
      <c r="H10" s="22">
        <v>0.75</v>
      </c>
      <c r="I10" s="22" t="s">
        <v>45</v>
      </c>
      <c r="J10" s="106">
        <v>1.5</v>
      </c>
      <c r="K10" s="22">
        <f t="shared" si="0"/>
        <v>2.25</v>
      </c>
      <c r="L10" s="22"/>
      <c r="O10" s="65"/>
      <c r="P10" s="65"/>
    </row>
    <row r="11" spans="1:16" s="46" customFormat="1" ht="12.75">
      <c r="A11" s="22">
        <v>7</v>
      </c>
      <c r="B11" s="22" t="s">
        <v>663</v>
      </c>
      <c r="C11" s="22" t="s">
        <v>432</v>
      </c>
      <c r="D11" s="7" t="s">
        <v>1398</v>
      </c>
      <c r="E11" s="22"/>
      <c r="F11" s="153"/>
      <c r="G11" s="30" t="s">
        <v>664</v>
      </c>
      <c r="H11" s="22">
        <v>0.25</v>
      </c>
      <c r="I11" s="22"/>
      <c r="J11" s="22"/>
      <c r="K11" s="22">
        <f t="shared" si="0"/>
        <v>0.25</v>
      </c>
      <c r="L11" s="22"/>
      <c r="O11" s="65"/>
      <c r="P11" s="65"/>
    </row>
    <row r="12" spans="1:15" s="46" customFormat="1" ht="12.75">
      <c r="A12" s="22">
        <v>8</v>
      </c>
      <c r="B12" s="8" t="s">
        <v>1269</v>
      </c>
      <c r="C12" s="8" t="s">
        <v>432</v>
      </c>
      <c r="D12" s="7" t="s">
        <v>279</v>
      </c>
      <c r="E12" s="134"/>
      <c r="F12" s="22"/>
      <c r="G12" s="7"/>
      <c r="H12" s="99"/>
      <c r="I12" s="22" t="s">
        <v>294</v>
      </c>
      <c r="J12" s="22">
        <v>1</v>
      </c>
      <c r="K12" s="22">
        <f t="shared" si="0"/>
        <v>1</v>
      </c>
      <c r="L12" s="22"/>
      <c r="O12" s="65"/>
    </row>
    <row r="13" spans="1:15" s="78" customFormat="1" ht="12.75">
      <c r="A13" s="22">
        <v>9</v>
      </c>
      <c r="B13" s="22" t="s">
        <v>857</v>
      </c>
      <c r="C13" s="22" t="s">
        <v>432</v>
      </c>
      <c r="D13" s="22" t="s">
        <v>1399</v>
      </c>
      <c r="E13" s="22"/>
      <c r="F13" s="153"/>
      <c r="G13" s="22" t="s">
        <v>415</v>
      </c>
      <c r="H13" s="22">
        <v>0.5</v>
      </c>
      <c r="I13" s="22"/>
      <c r="J13" s="22"/>
      <c r="K13" s="22">
        <f t="shared" si="0"/>
        <v>0.5</v>
      </c>
      <c r="L13" s="22"/>
      <c r="O13" s="65"/>
    </row>
    <row r="14" spans="1:12" s="78" customFormat="1" ht="12.75">
      <c r="A14" s="22">
        <v>10</v>
      </c>
      <c r="B14" s="8" t="s">
        <v>622</v>
      </c>
      <c r="C14" s="8" t="s">
        <v>432</v>
      </c>
      <c r="D14" s="7" t="s">
        <v>240</v>
      </c>
      <c r="E14" s="153"/>
      <c r="F14" s="22"/>
      <c r="G14" s="7"/>
      <c r="H14" s="22"/>
      <c r="I14" s="22" t="s">
        <v>241</v>
      </c>
      <c r="J14" s="22">
        <v>1.33</v>
      </c>
      <c r="K14" s="22">
        <f t="shared" si="0"/>
        <v>1.33</v>
      </c>
      <c r="L14" s="22"/>
    </row>
    <row r="15" spans="1:12" s="78" customFormat="1" ht="12.75">
      <c r="A15" s="22">
        <v>11</v>
      </c>
      <c r="B15" s="22" t="s">
        <v>622</v>
      </c>
      <c r="C15" s="22" t="s">
        <v>432</v>
      </c>
      <c r="D15" s="22" t="s">
        <v>1400</v>
      </c>
      <c r="E15" s="22"/>
      <c r="F15" s="22"/>
      <c r="G15" s="22" t="s">
        <v>419</v>
      </c>
      <c r="H15" s="106">
        <f>0.5/3</f>
        <v>0.16666666666666666</v>
      </c>
      <c r="I15" s="22"/>
      <c r="J15" s="22"/>
      <c r="K15" s="22">
        <f t="shared" si="0"/>
        <v>0.16666666666666666</v>
      </c>
      <c r="L15" s="22"/>
    </row>
    <row r="16" spans="1:12" s="78" customFormat="1" ht="12.75">
      <c r="A16" s="22"/>
      <c r="B16" s="8" t="s">
        <v>2448</v>
      </c>
      <c r="C16" s="8" t="s">
        <v>432</v>
      </c>
      <c r="D16" s="7" t="s">
        <v>1318</v>
      </c>
      <c r="E16" s="153"/>
      <c r="F16" s="22"/>
      <c r="G16" s="22" t="s">
        <v>2449</v>
      </c>
      <c r="H16" s="99">
        <v>0.5</v>
      </c>
      <c r="I16" s="22"/>
      <c r="J16" s="22"/>
      <c r="K16" s="22">
        <f t="shared" si="0"/>
        <v>0.5</v>
      </c>
      <c r="L16" s="22"/>
    </row>
    <row r="17" spans="1:12" s="78" customFormat="1" ht="12.75">
      <c r="A17" s="22">
        <v>12</v>
      </c>
      <c r="B17" s="22" t="s">
        <v>792</v>
      </c>
      <c r="C17" s="22" t="s">
        <v>432</v>
      </c>
      <c r="D17" s="30" t="s">
        <v>1323</v>
      </c>
      <c r="E17" s="22"/>
      <c r="F17" s="153"/>
      <c r="G17" s="22" t="s">
        <v>459</v>
      </c>
      <c r="H17" s="22">
        <f>0.5/4</f>
        <v>0.125</v>
      </c>
      <c r="I17" s="22"/>
      <c r="J17" s="22"/>
      <c r="K17" s="22">
        <f t="shared" si="0"/>
        <v>0.125</v>
      </c>
      <c r="L17" s="22"/>
    </row>
    <row r="18" spans="1:12" s="78" customFormat="1" ht="12.75">
      <c r="A18" s="22">
        <v>13</v>
      </c>
      <c r="B18" s="22" t="s">
        <v>784</v>
      </c>
      <c r="C18" s="22" t="s">
        <v>785</v>
      </c>
      <c r="D18" s="134" t="s">
        <v>1321</v>
      </c>
      <c r="E18" s="22"/>
      <c r="F18" s="161"/>
      <c r="G18" s="22" t="s">
        <v>449</v>
      </c>
      <c r="H18" s="22">
        <v>0.25</v>
      </c>
      <c r="I18" s="22"/>
      <c r="J18" s="22"/>
      <c r="K18" s="22">
        <f t="shared" si="0"/>
        <v>0.25</v>
      </c>
      <c r="L18" s="22"/>
    </row>
    <row r="19" spans="1:12" s="78" customFormat="1" ht="12.75">
      <c r="A19" s="22">
        <v>14</v>
      </c>
      <c r="B19" s="8" t="s">
        <v>1268</v>
      </c>
      <c r="C19" s="8" t="s">
        <v>785</v>
      </c>
      <c r="D19" s="7" t="s">
        <v>279</v>
      </c>
      <c r="E19" s="153"/>
      <c r="F19" s="22"/>
      <c r="G19" s="7"/>
      <c r="H19" s="22"/>
      <c r="I19" s="22" t="s">
        <v>293</v>
      </c>
      <c r="J19" s="169">
        <v>0.75</v>
      </c>
      <c r="K19" s="22">
        <f t="shared" si="0"/>
        <v>0.75</v>
      </c>
      <c r="L19" s="22"/>
    </row>
    <row r="20" spans="1:12" ht="12.75">
      <c r="A20" s="22">
        <v>15</v>
      </c>
      <c r="B20" s="8" t="s">
        <v>1205</v>
      </c>
      <c r="C20" s="8" t="s">
        <v>425</v>
      </c>
      <c r="D20" s="7" t="s">
        <v>152</v>
      </c>
      <c r="E20" s="154"/>
      <c r="F20" s="22"/>
      <c r="G20" s="156"/>
      <c r="H20" s="99"/>
      <c r="I20" s="22" t="s">
        <v>202</v>
      </c>
      <c r="J20" s="22">
        <v>0.75</v>
      </c>
      <c r="K20" s="22">
        <f t="shared" si="0"/>
        <v>0.75</v>
      </c>
      <c r="L20" s="22"/>
    </row>
    <row r="21" spans="1:12" ht="12.75">
      <c r="A21" s="22">
        <v>16</v>
      </c>
      <c r="B21" s="22" t="s">
        <v>877</v>
      </c>
      <c r="C21" s="22" t="s">
        <v>425</v>
      </c>
      <c r="D21" s="22" t="s">
        <v>1401</v>
      </c>
      <c r="E21" s="22"/>
      <c r="F21" s="153"/>
      <c r="G21" s="22" t="s">
        <v>645</v>
      </c>
      <c r="H21" s="22">
        <f>0.5/4</f>
        <v>0.125</v>
      </c>
      <c r="I21" s="22"/>
      <c r="J21" s="22"/>
      <c r="K21" s="22">
        <f t="shared" si="0"/>
        <v>0.125</v>
      </c>
      <c r="L21" s="22"/>
    </row>
    <row r="22" spans="1:12" ht="12.75">
      <c r="A22" s="22">
        <v>17</v>
      </c>
      <c r="B22" s="22" t="s">
        <v>866</v>
      </c>
      <c r="C22" s="22" t="s">
        <v>425</v>
      </c>
      <c r="D22" s="22" t="s">
        <v>115</v>
      </c>
      <c r="E22" s="22"/>
      <c r="F22" s="153"/>
      <c r="G22" s="22" t="s">
        <v>481</v>
      </c>
      <c r="H22" s="22">
        <v>0.1</v>
      </c>
      <c r="I22" s="22"/>
      <c r="J22" s="22"/>
      <c r="K22" s="22">
        <f t="shared" si="0"/>
        <v>0.1</v>
      </c>
      <c r="L22" s="22"/>
    </row>
    <row r="23" spans="1:12" ht="12.75">
      <c r="A23" s="22">
        <v>18</v>
      </c>
      <c r="B23" s="22" t="s">
        <v>781</v>
      </c>
      <c r="C23" s="22" t="s">
        <v>425</v>
      </c>
      <c r="D23" s="22" t="s">
        <v>159</v>
      </c>
      <c r="E23" s="22"/>
      <c r="F23" s="153"/>
      <c r="G23" s="22" t="s">
        <v>449</v>
      </c>
      <c r="H23" s="22">
        <v>0.25</v>
      </c>
      <c r="I23" s="22" t="s">
        <v>2272</v>
      </c>
      <c r="J23" s="22">
        <v>1.5</v>
      </c>
      <c r="K23" s="22">
        <f t="shared" si="0"/>
        <v>1.75</v>
      </c>
      <c r="L23" s="22"/>
    </row>
    <row r="24" spans="1:12" ht="12.75">
      <c r="A24" s="22">
        <v>19</v>
      </c>
      <c r="B24" s="22" t="s">
        <v>2273</v>
      </c>
      <c r="C24" s="22" t="s">
        <v>425</v>
      </c>
      <c r="D24" s="22" t="s">
        <v>1422</v>
      </c>
      <c r="E24" s="22"/>
      <c r="F24" s="153"/>
      <c r="G24" s="22"/>
      <c r="H24" s="22"/>
      <c r="I24" s="22" t="s">
        <v>2272</v>
      </c>
      <c r="J24" s="22">
        <v>1.5</v>
      </c>
      <c r="K24" s="22">
        <f t="shared" si="0"/>
        <v>1.5</v>
      </c>
      <c r="L24" s="22"/>
    </row>
    <row r="25" spans="1:12" ht="12.75">
      <c r="A25" s="22">
        <v>20</v>
      </c>
      <c r="B25" s="8" t="s">
        <v>584</v>
      </c>
      <c r="C25" s="8" t="s">
        <v>425</v>
      </c>
      <c r="D25" s="144" t="s">
        <v>289</v>
      </c>
      <c r="E25" s="149"/>
      <c r="F25" s="130"/>
      <c r="G25" s="130"/>
      <c r="H25" s="145"/>
      <c r="I25" s="130" t="s">
        <v>255</v>
      </c>
      <c r="J25" s="130">
        <v>0.8</v>
      </c>
      <c r="K25" s="22">
        <f t="shared" si="0"/>
        <v>0.8</v>
      </c>
      <c r="L25" s="130"/>
    </row>
    <row r="26" spans="1:12" ht="12.75">
      <c r="A26" s="22">
        <v>21</v>
      </c>
      <c r="B26" s="22" t="s">
        <v>879</v>
      </c>
      <c r="C26" s="22" t="s">
        <v>425</v>
      </c>
      <c r="D26" s="38" t="s">
        <v>1314</v>
      </c>
      <c r="E26" s="22"/>
      <c r="F26" s="153"/>
      <c r="G26" s="22" t="s">
        <v>632</v>
      </c>
      <c r="H26" s="22">
        <v>0.1</v>
      </c>
      <c r="I26" s="22"/>
      <c r="J26" s="22"/>
      <c r="K26" s="22">
        <f t="shared" si="0"/>
        <v>0.1</v>
      </c>
      <c r="L26" s="22"/>
    </row>
    <row r="27" spans="1:12" ht="12.75">
      <c r="A27" s="22">
        <v>22</v>
      </c>
      <c r="B27" s="22" t="s">
        <v>738</v>
      </c>
      <c r="C27" s="22" t="s">
        <v>425</v>
      </c>
      <c r="D27" s="22" t="s">
        <v>151</v>
      </c>
      <c r="E27" s="22"/>
      <c r="F27" s="153"/>
      <c r="G27" s="22" t="s">
        <v>449</v>
      </c>
      <c r="H27" s="22">
        <v>0.25</v>
      </c>
      <c r="I27" s="22"/>
      <c r="J27" s="22"/>
      <c r="K27" s="22">
        <f t="shared" si="0"/>
        <v>0.25</v>
      </c>
      <c r="L27" s="22"/>
    </row>
    <row r="28" spans="1:12" ht="12.75">
      <c r="A28" s="22">
        <v>23</v>
      </c>
      <c r="B28" s="22" t="s">
        <v>852</v>
      </c>
      <c r="C28" s="22" t="s">
        <v>425</v>
      </c>
      <c r="D28" s="22" t="s">
        <v>1402</v>
      </c>
      <c r="E28" s="22"/>
      <c r="F28" s="153"/>
      <c r="G28" s="22" t="s">
        <v>449</v>
      </c>
      <c r="H28" s="22">
        <v>0.25</v>
      </c>
      <c r="I28" s="22"/>
      <c r="J28" s="22"/>
      <c r="K28" s="22">
        <f t="shared" si="0"/>
        <v>0.25</v>
      </c>
      <c r="L28" s="22"/>
    </row>
    <row r="29" spans="1:12" ht="12.75">
      <c r="A29" s="22">
        <v>24</v>
      </c>
      <c r="B29" s="22" t="s">
        <v>694</v>
      </c>
      <c r="C29" s="22" t="s">
        <v>425</v>
      </c>
      <c r="D29" s="26" t="s">
        <v>1308</v>
      </c>
      <c r="E29" s="22"/>
      <c r="F29" s="161"/>
      <c r="G29" s="30" t="s">
        <v>668</v>
      </c>
      <c r="H29" s="22">
        <f>0.5/5</f>
        <v>0.1</v>
      </c>
      <c r="I29" s="22"/>
      <c r="J29" s="22"/>
      <c r="K29" s="22">
        <f t="shared" si="0"/>
        <v>0.1</v>
      </c>
      <c r="L29" s="22"/>
    </row>
    <row r="30" spans="1:12" ht="12.75">
      <c r="A30" s="22">
        <v>25</v>
      </c>
      <c r="B30" s="22" t="s">
        <v>677</v>
      </c>
      <c r="C30" s="22" t="s">
        <v>425</v>
      </c>
      <c r="D30" s="133" t="s">
        <v>289</v>
      </c>
      <c r="E30" s="22"/>
      <c r="F30" s="153"/>
      <c r="G30" s="30" t="s">
        <v>672</v>
      </c>
      <c r="H30" s="22">
        <v>0.5</v>
      </c>
      <c r="I30" s="22"/>
      <c r="J30" s="22"/>
      <c r="K30" s="22">
        <f t="shared" si="0"/>
        <v>0.5</v>
      </c>
      <c r="L30" s="22"/>
    </row>
    <row r="31" spans="1:12" ht="12.75">
      <c r="A31" s="22">
        <v>26</v>
      </c>
      <c r="B31" s="8" t="s">
        <v>752</v>
      </c>
      <c r="C31" s="8" t="s">
        <v>425</v>
      </c>
      <c r="D31" s="7" t="s">
        <v>218</v>
      </c>
      <c r="E31" s="22"/>
      <c r="F31" s="22"/>
      <c r="G31" s="22" t="s">
        <v>415</v>
      </c>
      <c r="H31" s="22">
        <v>0.5</v>
      </c>
      <c r="I31" s="22" t="s">
        <v>55</v>
      </c>
      <c r="J31" s="99">
        <v>0.6</v>
      </c>
      <c r="K31" s="22">
        <f t="shared" si="0"/>
        <v>1.1</v>
      </c>
      <c r="L31" s="22"/>
    </row>
    <row r="32" spans="1:12" ht="38.25">
      <c r="A32" s="22">
        <v>27</v>
      </c>
      <c r="B32" s="22" t="s">
        <v>665</v>
      </c>
      <c r="C32" s="22" t="s">
        <v>425</v>
      </c>
      <c r="D32" s="22" t="s">
        <v>278</v>
      </c>
      <c r="E32" s="22"/>
      <c r="F32" s="143"/>
      <c r="G32" s="132" t="s">
        <v>2488</v>
      </c>
      <c r="H32" s="22">
        <v>1</v>
      </c>
      <c r="I32" s="7" t="s">
        <v>910</v>
      </c>
      <c r="J32" s="22">
        <v>1</v>
      </c>
      <c r="K32" s="22">
        <f t="shared" si="0"/>
        <v>2</v>
      </c>
      <c r="L32" s="22"/>
    </row>
    <row r="33" spans="1:12" ht="12.75">
      <c r="A33" s="22">
        <v>28</v>
      </c>
      <c r="B33" s="8" t="s">
        <v>1211</v>
      </c>
      <c r="C33" s="8" t="s">
        <v>425</v>
      </c>
      <c r="D33" s="7" t="s">
        <v>155</v>
      </c>
      <c r="E33" s="161"/>
      <c r="F33" s="22"/>
      <c r="G33" s="160"/>
      <c r="H33" s="99"/>
      <c r="I33" s="22" t="s">
        <v>54</v>
      </c>
      <c r="J33" s="22">
        <v>0.75</v>
      </c>
      <c r="K33" s="22">
        <f t="shared" si="0"/>
        <v>0.75</v>
      </c>
      <c r="L33" s="22"/>
    </row>
    <row r="34" spans="1:12" ht="12.75">
      <c r="A34" s="22">
        <v>29</v>
      </c>
      <c r="B34" s="8" t="s">
        <v>1017</v>
      </c>
      <c r="C34" s="8" t="s">
        <v>425</v>
      </c>
      <c r="D34" s="22" t="s">
        <v>244</v>
      </c>
      <c r="E34" s="153"/>
      <c r="F34" s="22"/>
      <c r="G34" s="7"/>
      <c r="H34" s="22"/>
      <c r="I34" s="22" t="s">
        <v>52</v>
      </c>
      <c r="J34" s="22">
        <v>0.75</v>
      </c>
      <c r="K34" s="22">
        <f t="shared" si="0"/>
        <v>0.75</v>
      </c>
      <c r="L34" s="22"/>
    </row>
    <row r="35" spans="1:12" ht="12.75">
      <c r="A35" s="22">
        <v>30</v>
      </c>
      <c r="B35" s="22" t="s">
        <v>688</v>
      </c>
      <c r="C35" s="22" t="s">
        <v>425</v>
      </c>
      <c r="D35" s="132" t="s">
        <v>289</v>
      </c>
      <c r="E35" s="22"/>
      <c r="F35" s="161"/>
      <c r="G35" s="30" t="s">
        <v>664</v>
      </c>
      <c r="H35" s="22">
        <v>0.25</v>
      </c>
      <c r="I35" s="22" t="s">
        <v>297</v>
      </c>
      <c r="J35" s="22">
        <v>0.75</v>
      </c>
      <c r="K35" s="22">
        <f t="shared" si="0"/>
        <v>1</v>
      </c>
      <c r="L35" s="22"/>
    </row>
    <row r="36" spans="1:12" ht="12.75">
      <c r="A36" s="22">
        <v>31</v>
      </c>
      <c r="B36" s="8" t="s">
        <v>1227</v>
      </c>
      <c r="C36" s="8" t="s">
        <v>425</v>
      </c>
      <c r="D36" s="7" t="s">
        <v>235</v>
      </c>
      <c r="E36" s="22"/>
      <c r="F36" s="22"/>
      <c r="G36" s="7"/>
      <c r="H36" s="22"/>
      <c r="I36" s="7" t="s">
        <v>236</v>
      </c>
      <c r="J36" s="22">
        <v>2</v>
      </c>
      <c r="K36" s="22">
        <f t="shared" si="0"/>
        <v>2</v>
      </c>
      <c r="L36" s="22"/>
    </row>
    <row r="37" spans="1:12" s="74" customFormat="1" ht="12.75">
      <c r="A37" s="22">
        <v>32</v>
      </c>
      <c r="B37" s="22" t="s">
        <v>841</v>
      </c>
      <c r="C37" s="22" t="s">
        <v>425</v>
      </c>
      <c r="D37" s="22" t="s">
        <v>1403</v>
      </c>
      <c r="E37" s="22"/>
      <c r="F37" s="153"/>
      <c r="G37" s="22" t="s">
        <v>415</v>
      </c>
      <c r="H37" s="22">
        <v>0.5</v>
      </c>
      <c r="I37" s="22"/>
      <c r="J37" s="22"/>
      <c r="K37" s="22">
        <f t="shared" si="0"/>
        <v>0.5</v>
      </c>
      <c r="L37" s="22"/>
    </row>
    <row r="38" spans="1:12" ht="12.75">
      <c r="A38" s="22">
        <v>33</v>
      </c>
      <c r="B38" s="22" t="s">
        <v>818</v>
      </c>
      <c r="C38" s="22" t="s">
        <v>425</v>
      </c>
      <c r="D38" s="22" t="s">
        <v>1404</v>
      </c>
      <c r="E38" s="22"/>
      <c r="F38" s="153"/>
      <c r="G38" s="22" t="s">
        <v>419</v>
      </c>
      <c r="H38" s="22">
        <f>0.5/3</f>
        <v>0.16666666666666666</v>
      </c>
      <c r="I38" s="22"/>
      <c r="J38" s="22"/>
      <c r="K38" s="22">
        <f t="shared" si="0"/>
        <v>0.16666666666666666</v>
      </c>
      <c r="L38" s="22"/>
    </row>
    <row r="39" spans="1:12" ht="12.75">
      <c r="A39" s="22">
        <v>34</v>
      </c>
      <c r="B39" s="8" t="s">
        <v>1247</v>
      </c>
      <c r="C39" s="8" t="s">
        <v>425</v>
      </c>
      <c r="D39" s="7" t="s">
        <v>300</v>
      </c>
      <c r="E39" s="134"/>
      <c r="F39" s="99"/>
      <c r="G39" s="7"/>
      <c r="H39" s="22"/>
      <c r="I39" s="22" t="s">
        <v>52</v>
      </c>
      <c r="J39" s="22">
        <v>0.75</v>
      </c>
      <c r="K39" s="22">
        <f t="shared" si="0"/>
        <v>0.75</v>
      </c>
      <c r="L39" s="22"/>
    </row>
    <row r="40" spans="1:12" ht="12.75">
      <c r="A40" s="22">
        <v>35</v>
      </c>
      <c r="B40" s="22" t="s">
        <v>754</v>
      </c>
      <c r="C40" s="22" t="s">
        <v>425</v>
      </c>
      <c r="D40" s="22" t="s">
        <v>1405</v>
      </c>
      <c r="E40" s="30" t="s">
        <v>1169</v>
      </c>
      <c r="F40" s="22">
        <v>0.5</v>
      </c>
      <c r="G40" s="22" t="s">
        <v>1346</v>
      </c>
      <c r="H40" s="22">
        <f>0.25+0.167</f>
        <v>0.41700000000000004</v>
      </c>
      <c r="I40" s="22"/>
      <c r="J40" s="22"/>
      <c r="K40" s="22">
        <f t="shared" si="0"/>
        <v>0.917</v>
      </c>
      <c r="L40" s="22"/>
    </row>
    <row r="41" spans="1:12" ht="12.75">
      <c r="A41" s="22">
        <v>36</v>
      </c>
      <c r="B41" s="8" t="s">
        <v>614</v>
      </c>
      <c r="C41" s="8" t="s">
        <v>425</v>
      </c>
      <c r="D41" s="144" t="s">
        <v>290</v>
      </c>
      <c r="E41" s="130"/>
      <c r="F41" s="130"/>
      <c r="G41" s="146"/>
      <c r="H41" s="176"/>
      <c r="I41" s="130" t="s">
        <v>255</v>
      </c>
      <c r="J41" s="130">
        <v>0.8</v>
      </c>
      <c r="K41" s="22">
        <f t="shared" si="0"/>
        <v>0.8</v>
      </c>
      <c r="L41" s="130"/>
    </row>
    <row r="42" spans="1:12" ht="12.75">
      <c r="A42" s="22">
        <v>37</v>
      </c>
      <c r="B42" s="8" t="s">
        <v>424</v>
      </c>
      <c r="C42" s="8" t="s">
        <v>425</v>
      </c>
      <c r="D42" s="7" t="s">
        <v>166</v>
      </c>
      <c r="E42" s="161"/>
      <c r="F42" s="22"/>
      <c r="G42" s="7"/>
      <c r="H42" s="22"/>
      <c r="I42" s="22" t="s">
        <v>238</v>
      </c>
      <c r="J42" s="22">
        <v>1</v>
      </c>
      <c r="K42" s="22">
        <f t="shared" si="0"/>
        <v>1</v>
      </c>
      <c r="L42" s="22"/>
    </row>
    <row r="43" spans="1:12" ht="12.75">
      <c r="A43" s="22">
        <v>38</v>
      </c>
      <c r="B43" s="8" t="s">
        <v>567</v>
      </c>
      <c r="C43" s="8" t="s">
        <v>425</v>
      </c>
      <c r="D43" s="7" t="s">
        <v>143</v>
      </c>
      <c r="E43" s="101"/>
      <c r="F43" s="145"/>
      <c r="G43" s="146"/>
      <c r="H43" s="147"/>
      <c r="I43" s="7" t="s">
        <v>123</v>
      </c>
      <c r="J43" s="22">
        <v>1</v>
      </c>
      <c r="K43" s="22">
        <f t="shared" si="0"/>
        <v>1</v>
      </c>
      <c r="L43" s="130"/>
    </row>
    <row r="44" spans="1:12" ht="12.75">
      <c r="A44" s="22">
        <v>39</v>
      </c>
      <c r="B44" s="22" t="s">
        <v>718</v>
      </c>
      <c r="C44" s="22" t="s">
        <v>425</v>
      </c>
      <c r="D44" s="7" t="s">
        <v>266</v>
      </c>
      <c r="E44" s="22"/>
      <c r="F44" s="153"/>
      <c r="G44" s="22" t="s">
        <v>419</v>
      </c>
      <c r="H44" s="22">
        <f>0.5/3</f>
        <v>0.16666666666666666</v>
      </c>
      <c r="I44" s="22"/>
      <c r="J44" s="22"/>
      <c r="K44" s="22">
        <f t="shared" si="0"/>
        <v>0.16666666666666666</v>
      </c>
      <c r="L44" s="22"/>
    </row>
    <row r="45" spans="1:12" ht="12.75">
      <c r="A45" s="22">
        <v>40</v>
      </c>
      <c r="B45" s="8" t="s">
        <v>1259</v>
      </c>
      <c r="C45" s="8" t="s">
        <v>425</v>
      </c>
      <c r="D45" s="7" t="s">
        <v>276</v>
      </c>
      <c r="E45" s="153"/>
      <c r="F45" s="22"/>
      <c r="G45" s="22"/>
      <c r="H45" s="99"/>
      <c r="I45" s="22" t="s">
        <v>292</v>
      </c>
      <c r="J45" s="22">
        <v>0.6</v>
      </c>
      <c r="K45" s="22">
        <f t="shared" si="0"/>
        <v>0.6</v>
      </c>
      <c r="L45" s="22"/>
    </row>
    <row r="46" spans="1:12" ht="12.75">
      <c r="A46" s="22">
        <v>41</v>
      </c>
      <c r="B46" s="22" t="s">
        <v>774</v>
      </c>
      <c r="C46" s="22" t="s">
        <v>425</v>
      </c>
      <c r="D46" s="22" t="s">
        <v>1406</v>
      </c>
      <c r="E46" s="22"/>
      <c r="F46" s="153"/>
      <c r="G46" s="22" t="s">
        <v>415</v>
      </c>
      <c r="H46" s="22">
        <v>0.5</v>
      </c>
      <c r="I46" s="22"/>
      <c r="J46" s="22"/>
      <c r="K46" s="22">
        <f t="shared" si="0"/>
        <v>0.5</v>
      </c>
      <c r="L46" s="22"/>
    </row>
    <row r="47" spans="1:12" ht="12.75">
      <c r="A47" s="22">
        <v>42</v>
      </c>
      <c r="B47" s="8" t="s">
        <v>1233</v>
      </c>
      <c r="C47" s="8" t="s">
        <v>425</v>
      </c>
      <c r="D47" s="7" t="s">
        <v>166</v>
      </c>
      <c r="E47" s="159"/>
      <c r="F47" s="106"/>
      <c r="G47" s="94"/>
      <c r="H47" s="105"/>
      <c r="I47" s="22" t="s">
        <v>238</v>
      </c>
      <c r="J47" s="22">
        <v>1</v>
      </c>
      <c r="K47" s="22">
        <f t="shared" si="0"/>
        <v>1</v>
      </c>
      <c r="L47" s="106"/>
    </row>
    <row r="48" spans="1:12" ht="12.75">
      <c r="A48" s="22">
        <v>43</v>
      </c>
      <c r="B48" s="22" t="s">
        <v>809</v>
      </c>
      <c r="C48" s="22" t="s">
        <v>425</v>
      </c>
      <c r="D48" s="30" t="s">
        <v>1324</v>
      </c>
      <c r="E48" s="22"/>
      <c r="F48" s="22"/>
      <c r="G48" s="22" t="s">
        <v>449</v>
      </c>
      <c r="H48" s="22">
        <v>0.25</v>
      </c>
      <c r="I48" s="22"/>
      <c r="J48" s="22"/>
      <c r="K48" s="22">
        <f t="shared" si="0"/>
        <v>0.25</v>
      </c>
      <c r="L48" s="22"/>
    </row>
    <row r="49" spans="1:12" ht="12.75">
      <c r="A49" s="22">
        <v>44</v>
      </c>
      <c r="B49" s="22" t="s">
        <v>822</v>
      </c>
      <c r="C49" s="22" t="s">
        <v>425</v>
      </c>
      <c r="D49" s="22" t="s">
        <v>253</v>
      </c>
      <c r="E49" s="22"/>
      <c r="F49" s="153"/>
      <c r="G49" s="22" t="s">
        <v>449</v>
      </c>
      <c r="H49" s="22">
        <v>0.25</v>
      </c>
      <c r="I49" s="22"/>
      <c r="J49" s="22"/>
      <c r="K49" s="22">
        <f t="shared" si="0"/>
        <v>0.25</v>
      </c>
      <c r="L49" s="22"/>
    </row>
    <row r="50" spans="1:12" ht="38.25">
      <c r="A50" s="130">
        <v>45</v>
      </c>
      <c r="B50" s="31" t="s">
        <v>666</v>
      </c>
      <c r="C50" s="31" t="s">
        <v>425</v>
      </c>
      <c r="D50" s="144" t="s">
        <v>147</v>
      </c>
      <c r="E50" s="344" t="s">
        <v>2418</v>
      </c>
      <c r="F50" s="130">
        <v>1</v>
      </c>
      <c r="G50" s="144" t="s">
        <v>2417</v>
      </c>
      <c r="H50" s="176">
        <f>0.917</f>
        <v>0.917</v>
      </c>
      <c r="I50" s="144" t="s">
        <v>1334</v>
      </c>
      <c r="J50" s="130">
        <v>3.75</v>
      </c>
      <c r="K50" s="22">
        <f t="shared" si="0"/>
        <v>5.667</v>
      </c>
      <c r="L50" s="130"/>
    </row>
    <row r="51" spans="1:12" s="74" customFormat="1" ht="12.75">
      <c r="A51" s="22">
        <v>46</v>
      </c>
      <c r="B51" s="22" t="s">
        <v>666</v>
      </c>
      <c r="C51" s="22" t="s">
        <v>425</v>
      </c>
      <c r="D51" s="22" t="s">
        <v>1407</v>
      </c>
      <c r="E51" s="22"/>
      <c r="F51" s="22"/>
      <c r="G51" s="22" t="s">
        <v>415</v>
      </c>
      <c r="H51" s="22">
        <v>0.5</v>
      </c>
      <c r="I51" s="22"/>
      <c r="J51" s="22"/>
      <c r="K51" s="22">
        <f t="shared" si="0"/>
        <v>0.5</v>
      </c>
      <c r="L51" s="22"/>
    </row>
    <row r="52" spans="1:12" ht="12.75">
      <c r="A52" s="22">
        <v>47</v>
      </c>
      <c r="B52" s="22" t="s">
        <v>493</v>
      </c>
      <c r="C52" s="22" t="s">
        <v>425</v>
      </c>
      <c r="D52" s="7" t="s">
        <v>1308</v>
      </c>
      <c r="E52" s="22"/>
      <c r="F52" s="22"/>
      <c r="G52" s="30" t="s">
        <v>1335</v>
      </c>
      <c r="H52" s="22">
        <f>0.35</f>
        <v>0.35</v>
      </c>
      <c r="I52" s="22"/>
      <c r="J52" s="22"/>
      <c r="K52" s="22">
        <f t="shared" si="0"/>
        <v>0.35</v>
      </c>
      <c r="L52" s="22"/>
    </row>
    <row r="53" spans="1:12" ht="12.75">
      <c r="A53" s="22">
        <v>48</v>
      </c>
      <c r="B53" s="8" t="s">
        <v>421</v>
      </c>
      <c r="C53" s="8" t="s">
        <v>425</v>
      </c>
      <c r="D53" s="7" t="s">
        <v>289</v>
      </c>
      <c r="E53" s="153"/>
      <c r="F53" s="22"/>
      <c r="G53" s="22"/>
      <c r="H53" s="99"/>
      <c r="I53" s="22" t="s">
        <v>293</v>
      </c>
      <c r="J53" s="22">
        <v>0.6</v>
      </c>
      <c r="K53" s="22">
        <f t="shared" si="0"/>
        <v>0.6</v>
      </c>
      <c r="L53" s="22"/>
    </row>
    <row r="54" spans="1:12" ht="12.75">
      <c r="A54" s="22">
        <v>49</v>
      </c>
      <c r="B54" s="22" t="s">
        <v>421</v>
      </c>
      <c r="C54" s="22" t="s">
        <v>425</v>
      </c>
      <c r="D54" s="22" t="s">
        <v>281</v>
      </c>
      <c r="E54" s="22"/>
      <c r="F54" s="153"/>
      <c r="G54" s="22" t="s">
        <v>415</v>
      </c>
      <c r="H54" s="22">
        <v>0.5</v>
      </c>
      <c r="I54" s="22"/>
      <c r="J54" s="22"/>
      <c r="K54" s="22">
        <f t="shared" si="0"/>
        <v>0.5</v>
      </c>
      <c r="L54" s="22"/>
    </row>
    <row r="55" spans="1:12" ht="12.75">
      <c r="A55" s="22">
        <v>50</v>
      </c>
      <c r="B55" s="22" t="s">
        <v>779</v>
      </c>
      <c r="C55" s="22" t="s">
        <v>425</v>
      </c>
      <c r="D55" s="22" t="s">
        <v>1408</v>
      </c>
      <c r="E55" s="22"/>
      <c r="F55" s="153"/>
      <c r="G55" s="22" t="s">
        <v>449</v>
      </c>
      <c r="H55" s="22">
        <v>0.25</v>
      </c>
      <c r="I55" s="22"/>
      <c r="J55" s="22"/>
      <c r="K55" s="22">
        <f t="shared" si="0"/>
        <v>0.25</v>
      </c>
      <c r="L55" s="22"/>
    </row>
    <row r="56" spans="1:12" ht="12.75">
      <c r="A56" s="22">
        <v>51</v>
      </c>
      <c r="B56" s="8" t="s">
        <v>1213</v>
      </c>
      <c r="C56" s="8" t="s">
        <v>425</v>
      </c>
      <c r="D56" s="7" t="s">
        <v>155</v>
      </c>
      <c r="E56" s="94"/>
      <c r="F56" s="99"/>
      <c r="G56" s="7"/>
      <c r="H56" s="22"/>
      <c r="I56" s="22" t="s">
        <v>54</v>
      </c>
      <c r="J56" s="22">
        <v>0.75</v>
      </c>
      <c r="K56" s="22">
        <f t="shared" si="0"/>
        <v>0.75</v>
      </c>
      <c r="L56" s="22"/>
    </row>
    <row r="57" spans="1:12" ht="12.75">
      <c r="A57" s="22">
        <v>52</v>
      </c>
      <c r="B57" s="8" t="s">
        <v>1256</v>
      </c>
      <c r="C57" s="8" t="s">
        <v>425</v>
      </c>
      <c r="D57" s="7" t="s">
        <v>182</v>
      </c>
      <c r="E57" s="153"/>
      <c r="F57" s="22"/>
      <c r="G57" s="7"/>
      <c r="H57" s="22"/>
      <c r="I57" s="22" t="s">
        <v>136</v>
      </c>
      <c r="J57" s="22">
        <v>1</v>
      </c>
      <c r="K57" s="22">
        <f t="shared" si="0"/>
        <v>1</v>
      </c>
      <c r="L57" s="22"/>
    </row>
    <row r="58" spans="1:12" ht="12.75">
      <c r="A58" s="22">
        <v>53</v>
      </c>
      <c r="B58" s="8" t="s">
        <v>556</v>
      </c>
      <c r="C58" s="8" t="s">
        <v>425</v>
      </c>
      <c r="D58" s="7" t="s">
        <v>144</v>
      </c>
      <c r="E58" s="152"/>
      <c r="F58" s="22"/>
      <c r="G58" s="7"/>
      <c r="H58" s="22"/>
      <c r="I58" s="22" t="s">
        <v>187</v>
      </c>
      <c r="J58" s="22">
        <v>1.5</v>
      </c>
      <c r="K58" s="22">
        <f t="shared" si="0"/>
        <v>1.5</v>
      </c>
      <c r="L58" s="22"/>
    </row>
    <row r="59" spans="1:12" ht="12.75">
      <c r="A59" s="22">
        <v>54</v>
      </c>
      <c r="B59" s="8" t="s">
        <v>556</v>
      </c>
      <c r="C59" s="8" t="s">
        <v>425</v>
      </c>
      <c r="D59" s="7" t="s">
        <v>99</v>
      </c>
      <c r="E59" s="153"/>
      <c r="F59" s="22"/>
      <c r="G59" s="22"/>
      <c r="H59" s="99"/>
      <c r="I59" s="22" t="s">
        <v>293</v>
      </c>
      <c r="J59" s="22">
        <v>0.6</v>
      </c>
      <c r="K59" s="22">
        <f t="shared" si="0"/>
        <v>0.6</v>
      </c>
      <c r="L59" s="22"/>
    </row>
    <row r="60" spans="1:12" ht="12.75">
      <c r="A60" s="22">
        <v>55</v>
      </c>
      <c r="B60" s="8" t="s">
        <v>523</v>
      </c>
      <c r="C60" s="8" t="s">
        <v>425</v>
      </c>
      <c r="D60" s="7" t="s">
        <v>166</v>
      </c>
      <c r="E60" s="99"/>
      <c r="F60" s="22"/>
      <c r="G60" s="7"/>
      <c r="H60" s="22"/>
      <c r="I60" s="22" t="s">
        <v>45</v>
      </c>
      <c r="J60" s="22">
        <v>1.5</v>
      </c>
      <c r="K60" s="22">
        <f t="shared" si="0"/>
        <v>1.5</v>
      </c>
      <c r="L60" s="22"/>
    </row>
    <row r="61" spans="1:12" ht="12.75">
      <c r="A61" s="22">
        <v>96</v>
      </c>
      <c r="B61" s="7" t="s">
        <v>1445</v>
      </c>
      <c r="C61" s="7" t="s">
        <v>425</v>
      </c>
      <c r="D61" s="7" t="s">
        <v>319</v>
      </c>
      <c r="E61" s="30" t="s">
        <v>1329</v>
      </c>
      <c r="F61" s="22">
        <v>0.5</v>
      </c>
      <c r="G61" s="160"/>
      <c r="H61" s="158"/>
      <c r="I61" s="22"/>
      <c r="J61" s="22"/>
      <c r="K61" s="22">
        <f t="shared" si="0"/>
        <v>0.5</v>
      </c>
      <c r="L61" s="22"/>
    </row>
    <row r="62" spans="1:12" s="74" customFormat="1" ht="63.75">
      <c r="A62" s="130">
        <v>56</v>
      </c>
      <c r="B62" s="31" t="s">
        <v>428</v>
      </c>
      <c r="C62" s="31" t="s">
        <v>425</v>
      </c>
      <c r="D62" s="144" t="s">
        <v>146</v>
      </c>
      <c r="E62" s="171" t="s">
        <v>1176</v>
      </c>
      <c r="F62" s="130">
        <f>1/3</f>
        <v>0.3333333333333333</v>
      </c>
      <c r="G62" s="144" t="s">
        <v>2416</v>
      </c>
      <c r="H62" s="130">
        <v>1.667</v>
      </c>
      <c r="I62" s="144" t="s">
        <v>2274</v>
      </c>
      <c r="J62" s="130">
        <v>4.75</v>
      </c>
      <c r="K62" s="22">
        <f t="shared" si="0"/>
        <v>6.750333333333333</v>
      </c>
      <c r="L62" s="130"/>
    </row>
    <row r="63" spans="1:12" s="46" customFormat="1" ht="12.75">
      <c r="A63" s="22">
        <v>57</v>
      </c>
      <c r="B63" s="8" t="s">
        <v>428</v>
      </c>
      <c r="C63" s="8" t="s">
        <v>425</v>
      </c>
      <c r="D63" s="7" t="s">
        <v>163</v>
      </c>
      <c r="E63" s="153"/>
      <c r="F63" s="22"/>
      <c r="G63" s="30" t="s">
        <v>672</v>
      </c>
      <c r="H63" s="22">
        <v>0.5</v>
      </c>
      <c r="I63" s="22" t="s">
        <v>76</v>
      </c>
      <c r="J63" s="22">
        <v>1</v>
      </c>
      <c r="K63" s="22">
        <f t="shared" si="0"/>
        <v>1.5</v>
      </c>
      <c r="L63" s="22"/>
    </row>
    <row r="64" spans="1:12" ht="12.75">
      <c r="A64" s="22">
        <v>59</v>
      </c>
      <c r="B64" s="22" t="s">
        <v>428</v>
      </c>
      <c r="C64" s="22" t="s">
        <v>425</v>
      </c>
      <c r="D64" s="22" t="s">
        <v>1315</v>
      </c>
      <c r="E64" s="22"/>
      <c r="F64" s="153"/>
      <c r="G64" s="22" t="s">
        <v>419</v>
      </c>
      <c r="H64" s="106">
        <f>0.5/3</f>
        <v>0.16666666666666666</v>
      </c>
      <c r="I64" s="22"/>
      <c r="J64" s="22"/>
      <c r="K64" s="22">
        <f t="shared" si="0"/>
        <v>0.16666666666666666</v>
      </c>
      <c r="L64" s="22"/>
    </row>
    <row r="65" spans="1:12" ht="12.75">
      <c r="A65" s="22">
        <v>60</v>
      </c>
      <c r="B65" s="8" t="s">
        <v>1262</v>
      </c>
      <c r="C65" s="8" t="s">
        <v>425</v>
      </c>
      <c r="D65" s="7" t="s">
        <v>276</v>
      </c>
      <c r="E65" s="153"/>
      <c r="F65" s="22"/>
      <c r="G65" s="22"/>
      <c r="H65" s="22"/>
      <c r="I65" s="22" t="s">
        <v>292</v>
      </c>
      <c r="J65" s="22">
        <v>0.6</v>
      </c>
      <c r="K65" s="22">
        <f t="shared" si="0"/>
        <v>0.6</v>
      </c>
      <c r="L65" s="22"/>
    </row>
    <row r="66" spans="1:12" ht="12.75">
      <c r="A66" s="22">
        <v>61</v>
      </c>
      <c r="B66" s="8" t="s">
        <v>813</v>
      </c>
      <c r="C66" s="8" t="s">
        <v>425</v>
      </c>
      <c r="D66" s="7" t="s">
        <v>286</v>
      </c>
      <c r="E66" s="30" t="s">
        <v>1172</v>
      </c>
      <c r="F66" s="22">
        <v>0.5</v>
      </c>
      <c r="G66" s="156" t="s">
        <v>1336</v>
      </c>
      <c r="H66" s="158">
        <v>0.5</v>
      </c>
      <c r="I66" s="22" t="s">
        <v>296</v>
      </c>
      <c r="J66" s="106">
        <v>0.6</v>
      </c>
      <c r="K66" s="22">
        <f t="shared" si="0"/>
        <v>1.6</v>
      </c>
      <c r="L66" s="22"/>
    </row>
    <row r="67" spans="1:12" ht="12.75">
      <c r="A67" s="22">
        <v>62</v>
      </c>
      <c r="B67" s="8" t="s">
        <v>413</v>
      </c>
      <c r="C67" s="8" t="s">
        <v>425</v>
      </c>
      <c r="D67" s="7" t="s">
        <v>179</v>
      </c>
      <c r="E67" s="22"/>
      <c r="F67" s="22"/>
      <c r="G67" s="99"/>
      <c r="H67" s="22"/>
      <c r="I67" s="22" t="s">
        <v>45</v>
      </c>
      <c r="J67" s="22">
        <v>1.5</v>
      </c>
      <c r="K67" s="22">
        <f t="shared" si="0"/>
        <v>1.5</v>
      </c>
      <c r="L67" s="22"/>
    </row>
    <row r="68" spans="1:12" ht="12.75">
      <c r="A68" s="22">
        <v>63</v>
      </c>
      <c r="B68" s="8" t="s">
        <v>413</v>
      </c>
      <c r="C68" s="8" t="s">
        <v>425</v>
      </c>
      <c r="D68" s="7" t="s">
        <v>279</v>
      </c>
      <c r="E68" s="161"/>
      <c r="F68" s="22"/>
      <c r="G68" s="7"/>
      <c r="H68" s="22"/>
      <c r="I68" s="22" t="s">
        <v>294</v>
      </c>
      <c r="J68" s="106">
        <v>1</v>
      </c>
      <c r="K68" s="22">
        <f t="shared" si="0"/>
        <v>1</v>
      </c>
      <c r="L68" s="22"/>
    </row>
    <row r="69" spans="1:12" ht="12.75">
      <c r="A69" s="22">
        <v>64</v>
      </c>
      <c r="B69" s="8" t="s">
        <v>413</v>
      </c>
      <c r="C69" s="8" t="s">
        <v>425</v>
      </c>
      <c r="D69" s="7" t="s">
        <v>285</v>
      </c>
      <c r="E69" s="153"/>
      <c r="F69" s="22"/>
      <c r="G69" s="22"/>
      <c r="H69" s="22"/>
      <c r="I69" s="22" t="s">
        <v>296</v>
      </c>
      <c r="J69" s="106">
        <v>0.6</v>
      </c>
      <c r="K69" s="22">
        <f t="shared" si="0"/>
        <v>0.6</v>
      </c>
      <c r="L69" s="22"/>
    </row>
    <row r="70" spans="1:12" ht="12.75">
      <c r="A70" s="22">
        <v>65</v>
      </c>
      <c r="B70" s="8" t="s">
        <v>571</v>
      </c>
      <c r="C70" s="8" t="s">
        <v>425</v>
      </c>
      <c r="D70" s="7" t="s">
        <v>148</v>
      </c>
      <c r="E70" s="153"/>
      <c r="F70" s="22"/>
      <c r="G70" s="7"/>
      <c r="H70" s="22"/>
      <c r="I70" s="22" t="s">
        <v>51</v>
      </c>
      <c r="J70" s="22">
        <v>0.6</v>
      </c>
      <c r="K70" s="22">
        <f aca="true" t="shared" si="1" ref="K70:K133">J70+H70+F70</f>
        <v>0.6</v>
      </c>
      <c r="L70" s="22"/>
    </row>
    <row r="71" spans="1:12" ht="12.75">
      <c r="A71" s="22">
        <v>66</v>
      </c>
      <c r="B71" s="8" t="s">
        <v>1183</v>
      </c>
      <c r="C71" s="8" t="s">
        <v>425</v>
      </c>
      <c r="D71" s="7" t="s">
        <v>188</v>
      </c>
      <c r="E71" s="153"/>
      <c r="F71" s="22"/>
      <c r="G71" s="7"/>
      <c r="H71" s="22"/>
      <c r="I71" s="22" t="s">
        <v>52</v>
      </c>
      <c r="J71" s="22">
        <v>0.75</v>
      </c>
      <c r="K71" s="22">
        <f t="shared" si="1"/>
        <v>0.75</v>
      </c>
      <c r="L71" s="22"/>
    </row>
    <row r="72" spans="1:12" ht="12.75">
      <c r="A72" s="22">
        <v>67</v>
      </c>
      <c r="B72" s="8" t="s">
        <v>606</v>
      </c>
      <c r="C72" s="8" t="s">
        <v>425</v>
      </c>
      <c r="D72" s="7" t="s">
        <v>169</v>
      </c>
      <c r="E72" s="153"/>
      <c r="F72" s="22"/>
      <c r="G72" s="7"/>
      <c r="H72" s="22"/>
      <c r="I72" s="22" t="s">
        <v>132</v>
      </c>
      <c r="J72" s="22">
        <v>1</v>
      </c>
      <c r="K72" s="22">
        <f t="shared" si="1"/>
        <v>1</v>
      </c>
      <c r="L72" s="22"/>
    </row>
    <row r="73" spans="1:12" ht="12.75">
      <c r="A73" s="22">
        <v>68</v>
      </c>
      <c r="B73" s="22" t="s">
        <v>475</v>
      </c>
      <c r="C73" s="22" t="s">
        <v>425</v>
      </c>
      <c r="D73" s="22" t="s">
        <v>1409</v>
      </c>
      <c r="E73" s="22"/>
      <c r="F73" s="153"/>
      <c r="G73" s="22" t="s">
        <v>419</v>
      </c>
      <c r="H73" s="106">
        <f>0.5/3</f>
        <v>0.16666666666666666</v>
      </c>
      <c r="I73" s="22"/>
      <c r="J73" s="22"/>
      <c r="K73" s="22">
        <f t="shared" si="1"/>
        <v>0.16666666666666666</v>
      </c>
      <c r="L73" s="22"/>
    </row>
    <row r="74" spans="1:12" ht="12.75">
      <c r="A74" s="22">
        <v>69</v>
      </c>
      <c r="B74" s="22" t="s">
        <v>858</v>
      </c>
      <c r="C74" s="22" t="s">
        <v>425</v>
      </c>
      <c r="D74" s="22" t="s">
        <v>1410</v>
      </c>
      <c r="E74" s="22"/>
      <c r="F74" s="153"/>
      <c r="G74" s="22" t="s">
        <v>449</v>
      </c>
      <c r="H74" s="22">
        <v>0.25</v>
      </c>
      <c r="I74" s="22"/>
      <c r="J74" s="22"/>
      <c r="K74" s="22">
        <f t="shared" si="1"/>
        <v>0.25</v>
      </c>
      <c r="L74" s="22"/>
    </row>
    <row r="75" spans="1:12" ht="12.75">
      <c r="A75" s="22">
        <v>70</v>
      </c>
      <c r="B75" s="8" t="s">
        <v>569</v>
      </c>
      <c r="C75" s="8" t="s">
        <v>425</v>
      </c>
      <c r="D75" s="7" t="s">
        <v>198</v>
      </c>
      <c r="E75" s="153"/>
      <c r="F75" s="22"/>
      <c r="G75" s="156"/>
      <c r="H75" s="22"/>
      <c r="I75" s="22" t="s">
        <v>51</v>
      </c>
      <c r="J75" s="22">
        <v>0.6</v>
      </c>
      <c r="K75" s="22">
        <f t="shared" si="1"/>
        <v>0.6</v>
      </c>
      <c r="L75" s="22"/>
    </row>
    <row r="76" spans="1:12" ht="12.75">
      <c r="A76" s="22">
        <v>71</v>
      </c>
      <c r="B76" s="8" t="s">
        <v>539</v>
      </c>
      <c r="C76" s="8" t="s">
        <v>425</v>
      </c>
      <c r="D76" s="7" t="s">
        <v>164</v>
      </c>
      <c r="E76" s="153"/>
      <c r="F76" s="22"/>
      <c r="G76" s="7"/>
      <c r="H76" s="22"/>
      <c r="I76" s="22" t="s">
        <v>292</v>
      </c>
      <c r="J76" s="106">
        <v>0.6</v>
      </c>
      <c r="K76" s="22">
        <f t="shared" si="1"/>
        <v>0.6</v>
      </c>
      <c r="L76" s="22"/>
    </row>
    <row r="77" spans="1:12" ht="12.75">
      <c r="A77" s="22">
        <v>72</v>
      </c>
      <c r="B77" s="22" t="s">
        <v>705</v>
      </c>
      <c r="C77" s="22" t="s">
        <v>425</v>
      </c>
      <c r="D77" s="22" t="s">
        <v>290</v>
      </c>
      <c r="E77" s="22"/>
      <c r="F77" s="153"/>
      <c r="G77" s="30" t="s">
        <v>672</v>
      </c>
      <c r="H77" s="22">
        <v>0.5</v>
      </c>
      <c r="I77" s="22"/>
      <c r="J77" s="22"/>
      <c r="K77" s="22">
        <f t="shared" si="1"/>
        <v>0.5</v>
      </c>
      <c r="L77" s="22"/>
    </row>
    <row r="78" spans="1:12" ht="12.75">
      <c r="A78" s="22">
        <v>73</v>
      </c>
      <c r="B78" s="8" t="s">
        <v>878</v>
      </c>
      <c r="C78" s="8" t="s">
        <v>425</v>
      </c>
      <c r="D78" s="7" t="s">
        <v>176</v>
      </c>
      <c r="E78" s="22"/>
      <c r="F78" s="22"/>
      <c r="G78" s="7"/>
      <c r="H78" s="22"/>
      <c r="I78" s="22" t="s">
        <v>55</v>
      </c>
      <c r="J78" s="22">
        <v>0.6</v>
      </c>
      <c r="K78" s="22">
        <f t="shared" si="1"/>
        <v>0.6</v>
      </c>
      <c r="L78" s="22"/>
    </row>
    <row r="79" spans="1:12" ht="12.75">
      <c r="A79" s="22">
        <v>74</v>
      </c>
      <c r="B79" s="8" t="s">
        <v>874</v>
      </c>
      <c r="C79" s="8" t="s">
        <v>425</v>
      </c>
      <c r="D79" s="7" t="s">
        <v>276</v>
      </c>
      <c r="E79" s="163"/>
      <c r="F79" s="22"/>
      <c r="G79" s="7"/>
      <c r="H79" s="99"/>
      <c r="I79" s="22" t="s">
        <v>293</v>
      </c>
      <c r="J79" s="169">
        <v>0.75</v>
      </c>
      <c r="K79" s="22">
        <f t="shared" si="1"/>
        <v>0.75</v>
      </c>
      <c r="L79" s="22"/>
    </row>
    <row r="80" spans="1:12" ht="12.75">
      <c r="A80" s="22">
        <v>75</v>
      </c>
      <c r="B80" s="22" t="s">
        <v>744</v>
      </c>
      <c r="C80" s="22" t="s">
        <v>425</v>
      </c>
      <c r="D80" s="22" t="s">
        <v>281</v>
      </c>
      <c r="E80" s="22"/>
      <c r="F80" s="22"/>
      <c r="G80" s="22" t="s">
        <v>419</v>
      </c>
      <c r="H80" s="106">
        <f>0.5/3</f>
        <v>0.16666666666666666</v>
      </c>
      <c r="I80" s="22" t="s">
        <v>202</v>
      </c>
      <c r="J80" s="22">
        <v>0.75</v>
      </c>
      <c r="K80" s="22">
        <f t="shared" si="1"/>
        <v>0.9166666666666666</v>
      </c>
      <c r="L80" s="22"/>
    </row>
    <row r="81" spans="1:12" s="74" customFormat="1" ht="25.5">
      <c r="A81" s="130">
        <v>76</v>
      </c>
      <c r="B81" s="130" t="s">
        <v>621</v>
      </c>
      <c r="C81" s="130" t="s">
        <v>425</v>
      </c>
      <c r="D81" s="177" t="s">
        <v>279</v>
      </c>
      <c r="E81" s="130"/>
      <c r="F81" s="172"/>
      <c r="G81" s="344" t="s">
        <v>2473</v>
      </c>
      <c r="H81" s="130">
        <v>2</v>
      </c>
      <c r="I81" s="130" t="s">
        <v>260</v>
      </c>
      <c r="J81" s="130">
        <v>2</v>
      </c>
      <c r="K81" s="130">
        <f t="shared" si="1"/>
        <v>4</v>
      </c>
      <c r="L81" s="130"/>
    </row>
    <row r="82" spans="1:12" ht="12.75">
      <c r="A82" s="22">
        <v>77</v>
      </c>
      <c r="B82" s="22" t="s">
        <v>709</v>
      </c>
      <c r="C82" s="22" t="s">
        <v>425</v>
      </c>
      <c r="D82" s="7" t="s">
        <v>1408</v>
      </c>
      <c r="E82" s="22"/>
      <c r="F82" s="22"/>
      <c r="G82" s="30" t="s">
        <v>664</v>
      </c>
      <c r="H82" s="22">
        <v>0.25</v>
      </c>
      <c r="I82" s="22"/>
      <c r="J82" s="22"/>
      <c r="K82" s="22">
        <f t="shared" si="1"/>
        <v>0.25</v>
      </c>
      <c r="L82" s="22"/>
    </row>
    <row r="83" spans="1:12" ht="12.75">
      <c r="A83" s="22">
        <v>78</v>
      </c>
      <c r="B83" s="22" t="s">
        <v>768</v>
      </c>
      <c r="C83" s="22" t="s">
        <v>425</v>
      </c>
      <c r="D83" s="22" t="s">
        <v>1411</v>
      </c>
      <c r="E83" s="22"/>
      <c r="F83" s="153"/>
      <c r="G83" s="22" t="s">
        <v>449</v>
      </c>
      <c r="H83" s="22">
        <v>0.25</v>
      </c>
      <c r="I83" s="22"/>
      <c r="J83" s="22"/>
      <c r="K83" s="22">
        <f t="shared" si="1"/>
        <v>0.25</v>
      </c>
      <c r="L83" s="22"/>
    </row>
    <row r="84" spans="1:12" ht="12.75">
      <c r="A84" s="22">
        <v>79</v>
      </c>
      <c r="B84" s="22" t="s">
        <v>488</v>
      </c>
      <c r="C84" s="22" t="s">
        <v>425</v>
      </c>
      <c r="D84" s="22" t="s">
        <v>1412</v>
      </c>
      <c r="E84" s="22"/>
      <c r="F84" s="161"/>
      <c r="G84" s="22" t="s">
        <v>449</v>
      </c>
      <c r="H84" s="22">
        <v>0.25</v>
      </c>
      <c r="I84" s="22"/>
      <c r="J84" s="22"/>
      <c r="K84" s="22">
        <f t="shared" si="1"/>
        <v>0.25</v>
      </c>
      <c r="L84" s="22"/>
    </row>
    <row r="85" spans="1:12" ht="12.75">
      <c r="A85" s="22">
        <v>80</v>
      </c>
      <c r="B85" s="22" t="s">
        <v>644</v>
      </c>
      <c r="C85" s="22" t="s">
        <v>425</v>
      </c>
      <c r="D85" s="7" t="s">
        <v>1410</v>
      </c>
      <c r="E85" s="22"/>
      <c r="F85" s="157"/>
      <c r="G85" s="30" t="s">
        <v>664</v>
      </c>
      <c r="H85" s="22">
        <v>0.25</v>
      </c>
      <c r="I85" s="22"/>
      <c r="J85" s="22"/>
      <c r="K85" s="22">
        <f t="shared" si="1"/>
        <v>0.25</v>
      </c>
      <c r="L85" s="22"/>
    </row>
    <row r="86" spans="1:12" ht="12.75">
      <c r="A86" s="22">
        <v>81</v>
      </c>
      <c r="B86" s="22" t="s">
        <v>561</v>
      </c>
      <c r="C86" s="22" t="s">
        <v>425</v>
      </c>
      <c r="D86" s="30" t="s">
        <v>254</v>
      </c>
      <c r="E86" s="22"/>
      <c r="F86" s="165"/>
      <c r="G86" s="22" t="s">
        <v>419</v>
      </c>
      <c r="H86" s="22">
        <f>0.5/3</f>
        <v>0.16666666666666666</v>
      </c>
      <c r="I86" s="22"/>
      <c r="J86" s="22"/>
      <c r="K86" s="22">
        <f t="shared" si="1"/>
        <v>0.16666666666666666</v>
      </c>
      <c r="L86" s="22"/>
    </row>
    <row r="87" spans="1:12" ht="12.75">
      <c r="A87" s="22">
        <v>82</v>
      </c>
      <c r="B87" s="8" t="s">
        <v>1246</v>
      </c>
      <c r="C87" s="8" t="s">
        <v>425</v>
      </c>
      <c r="D87" s="7"/>
      <c r="E87" s="161"/>
      <c r="F87" s="22"/>
      <c r="G87" s="7"/>
      <c r="H87" s="22"/>
      <c r="I87" s="22" t="s">
        <v>76</v>
      </c>
      <c r="J87" s="22">
        <v>1</v>
      </c>
      <c r="K87" s="22">
        <f t="shared" si="1"/>
        <v>1</v>
      </c>
      <c r="L87" s="22"/>
    </row>
    <row r="88" spans="1:12" ht="12.75">
      <c r="A88" s="22">
        <v>83</v>
      </c>
      <c r="B88" s="22" t="s">
        <v>854</v>
      </c>
      <c r="C88" s="22" t="s">
        <v>425</v>
      </c>
      <c r="D88" s="22" t="s">
        <v>1314</v>
      </c>
      <c r="E88" s="22"/>
      <c r="F88" s="22"/>
      <c r="G88" s="22" t="s">
        <v>419</v>
      </c>
      <c r="H88" s="106">
        <f>0.5/3</f>
        <v>0.16666666666666666</v>
      </c>
      <c r="I88" s="22"/>
      <c r="J88" s="22"/>
      <c r="K88" s="22">
        <f t="shared" si="1"/>
        <v>0.16666666666666666</v>
      </c>
      <c r="L88" s="22"/>
    </row>
    <row r="89" spans="1:12" ht="25.5">
      <c r="A89" s="22">
        <v>84</v>
      </c>
      <c r="B89" s="22" t="s">
        <v>798</v>
      </c>
      <c r="C89" s="22" t="s">
        <v>425</v>
      </c>
      <c r="D89" s="156" t="s">
        <v>152</v>
      </c>
      <c r="E89" s="22"/>
      <c r="F89" s="153"/>
      <c r="G89" s="22" t="s">
        <v>419</v>
      </c>
      <c r="H89" s="22">
        <f>0.5/3</f>
        <v>0.16666666666666666</v>
      </c>
      <c r="I89" s="7" t="s">
        <v>2280</v>
      </c>
      <c r="J89" s="22">
        <v>1.33</v>
      </c>
      <c r="K89" s="22">
        <f t="shared" si="1"/>
        <v>1.4966666666666668</v>
      </c>
      <c r="L89" s="22"/>
    </row>
    <row r="90" spans="1:12" ht="12.75">
      <c r="A90" s="22">
        <v>85</v>
      </c>
      <c r="B90" s="22" t="s">
        <v>673</v>
      </c>
      <c r="C90" s="22" t="s">
        <v>425</v>
      </c>
      <c r="D90" s="133" t="s">
        <v>281</v>
      </c>
      <c r="E90" s="22"/>
      <c r="F90" s="22"/>
      <c r="G90" s="30" t="s">
        <v>674</v>
      </c>
      <c r="H90" s="22">
        <f>0.5/4</f>
        <v>0.125</v>
      </c>
      <c r="I90" s="22" t="s">
        <v>54</v>
      </c>
      <c r="J90" s="22">
        <v>0.75</v>
      </c>
      <c r="K90" s="22">
        <f t="shared" si="1"/>
        <v>0.875</v>
      </c>
      <c r="L90" s="22"/>
    </row>
    <row r="91" spans="1:12" ht="12.75">
      <c r="A91" s="22">
        <v>86</v>
      </c>
      <c r="B91" s="22" t="s">
        <v>826</v>
      </c>
      <c r="C91" s="22" t="s">
        <v>340</v>
      </c>
      <c r="D91" s="22" t="s">
        <v>1413</v>
      </c>
      <c r="E91" s="22"/>
      <c r="F91" s="153"/>
      <c r="G91" s="22" t="s">
        <v>449</v>
      </c>
      <c r="H91" s="22">
        <v>0.25</v>
      </c>
      <c r="I91" s="22"/>
      <c r="J91" s="22"/>
      <c r="K91" s="22">
        <f t="shared" si="1"/>
        <v>0.25</v>
      </c>
      <c r="L91" s="22"/>
    </row>
    <row r="92" spans="1:12" ht="12.75">
      <c r="A92" s="22">
        <v>87</v>
      </c>
      <c r="B92" s="22" t="s">
        <v>738</v>
      </c>
      <c r="C92" s="22" t="s">
        <v>340</v>
      </c>
      <c r="D92" s="22" t="s">
        <v>1409</v>
      </c>
      <c r="E92" s="22"/>
      <c r="F92" s="153"/>
      <c r="G92" s="22" t="s">
        <v>1336</v>
      </c>
      <c r="H92" s="22">
        <v>0.5</v>
      </c>
      <c r="I92" s="22"/>
      <c r="J92" s="22"/>
      <c r="K92" s="22">
        <f t="shared" si="1"/>
        <v>0.5</v>
      </c>
      <c r="L92" s="22"/>
    </row>
    <row r="93" spans="1:12" ht="12.75">
      <c r="A93" s="22">
        <v>88</v>
      </c>
      <c r="B93" s="8" t="s">
        <v>1242</v>
      </c>
      <c r="C93" s="8" t="s">
        <v>340</v>
      </c>
      <c r="D93" s="7" t="s">
        <v>173</v>
      </c>
      <c r="E93" s="161"/>
      <c r="F93" s="22"/>
      <c r="G93" s="7"/>
      <c r="H93" s="22"/>
      <c r="I93" s="22" t="s">
        <v>248</v>
      </c>
      <c r="J93" s="22">
        <v>0.75</v>
      </c>
      <c r="K93" s="22">
        <f t="shared" si="1"/>
        <v>0.75</v>
      </c>
      <c r="L93" s="22"/>
    </row>
    <row r="94" spans="1:12" ht="12.75">
      <c r="A94" s="22">
        <v>89</v>
      </c>
      <c r="B94" s="22" t="s">
        <v>556</v>
      </c>
      <c r="C94" s="22" t="s">
        <v>340</v>
      </c>
      <c r="D94" s="22" t="s">
        <v>1414</v>
      </c>
      <c r="E94" s="22"/>
      <c r="F94" s="153"/>
      <c r="G94" s="22" t="s">
        <v>419</v>
      </c>
      <c r="H94" s="106">
        <f>0.5/3</f>
        <v>0.16666666666666666</v>
      </c>
      <c r="I94" s="22"/>
      <c r="J94" s="22"/>
      <c r="K94" s="22">
        <f t="shared" si="1"/>
        <v>0.16666666666666666</v>
      </c>
      <c r="L94" s="22"/>
    </row>
    <row r="95" spans="1:12" ht="12.75">
      <c r="A95" s="22">
        <v>90</v>
      </c>
      <c r="B95" s="8" t="s">
        <v>464</v>
      </c>
      <c r="C95" s="8" t="s">
        <v>340</v>
      </c>
      <c r="D95" s="7" t="s">
        <v>151</v>
      </c>
      <c r="E95" s="153"/>
      <c r="F95" s="22"/>
      <c r="G95" s="156"/>
      <c r="H95" s="105"/>
      <c r="I95" s="22" t="s">
        <v>202</v>
      </c>
      <c r="J95" s="22">
        <v>0.75</v>
      </c>
      <c r="K95" s="22">
        <f t="shared" si="1"/>
        <v>0.75</v>
      </c>
      <c r="L95" s="22"/>
    </row>
    <row r="96" spans="1:12" ht="12.75">
      <c r="A96" s="22">
        <v>91</v>
      </c>
      <c r="B96" s="22" t="s">
        <v>496</v>
      </c>
      <c r="C96" s="22" t="s">
        <v>340</v>
      </c>
      <c r="D96" s="22" t="s">
        <v>278</v>
      </c>
      <c r="E96" s="22"/>
      <c r="F96" s="26"/>
      <c r="G96" s="30" t="s">
        <v>1337</v>
      </c>
      <c r="H96" s="22">
        <v>1</v>
      </c>
      <c r="I96" s="22"/>
      <c r="J96" s="22"/>
      <c r="K96" s="22">
        <f t="shared" si="1"/>
        <v>1</v>
      </c>
      <c r="L96" s="22"/>
    </row>
    <row r="97" spans="1:12" ht="12.75">
      <c r="A97" s="22">
        <v>92</v>
      </c>
      <c r="B97" s="22" t="s">
        <v>878</v>
      </c>
      <c r="C97" s="22" t="s">
        <v>340</v>
      </c>
      <c r="D97" s="22" t="s">
        <v>1399</v>
      </c>
      <c r="E97" s="22"/>
      <c r="F97" s="153"/>
      <c r="G97" s="22" t="s">
        <v>640</v>
      </c>
      <c r="H97" s="22">
        <v>0.5</v>
      </c>
      <c r="I97" s="22"/>
      <c r="J97" s="22"/>
      <c r="K97" s="22">
        <f t="shared" si="1"/>
        <v>0.5</v>
      </c>
      <c r="L97" s="22"/>
    </row>
    <row r="98" spans="1:12" ht="12.75">
      <c r="A98" s="22">
        <v>93</v>
      </c>
      <c r="B98" s="8" t="s">
        <v>603</v>
      </c>
      <c r="C98" s="8" t="s">
        <v>340</v>
      </c>
      <c r="D98" s="7" t="s">
        <v>177</v>
      </c>
      <c r="E98" s="161"/>
      <c r="F98" s="22"/>
      <c r="G98" s="7"/>
      <c r="H98" s="22"/>
      <c r="I98" s="22" t="s">
        <v>55</v>
      </c>
      <c r="J98" s="22">
        <v>0.6</v>
      </c>
      <c r="K98" s="22">
        <f t="shared" si="1"/>
        <v>0.6</v>
      </c>
      <c r="L98" s="22"/>
    </row>
    <row r="99" spans="1:12" ht="12.75">
      <c r="A99" s="22">
        <v>94</v>
      </c>
      <c r="B99" s="8" t="s">
        <v>513</v>
      </c>
      <c r="C99" s="8" t="s">
        <v>340</v>
      </c>
      <c r="D99" s="7" t="s">
        <v>285</v>
      </c>
      <c r="E99" s="22"/>
      <c r="F99" s="22"/>
      <c r="G99" s="7"/>
      <c r="H99" s="99"/>
      <c r="I99" s="22" t="s">
        <v>292</v>
      </c>
      <c r="J99" s="106">
        <v>0.6</v>
      </c>
      <c r="K99" s="22">
        <f t="shared" si="1"/>
        <v>0.6</v>
      </c>
      <c r="L99" s="22"/>
    </row>
    <row r="100" spans="1:12" ht="12.75">
      <c r="A100" s="22">
        <v>97</v>
      </c>
      <c r="B100" s="8" t="s">
        <v>467</v>
      </c>
      <c r="C100" s="8" t="s">
        <v>895</v>
      </c>
      <c r="D100" s="144" t="s">
        <v>289</v>
      </c>
      <c r="E100" s="149"/>
      <c r="F100" s="130"/>
      <c r="G100" s="130"/>
      <c r="H100" s="145"/>
      <c r="I100" s="130" t="s">
        <v>255</v>
      </c>
      <c r="J100" s="130">
        <v>0.8</v>
      </c>
      <c r="K100" s="22">
        <f t="shared" si="1"/>
        <v>0.8</v>
      </c>
      <c r="L100" s="130"/>
    </row>
    <row r="101" spans="1:12" ht="12.75">
      <c r="A101" s="22">
        <v>98</v>
      </c>
      <c r="B101" s="22" t="s">
        <v>682</v>
      </c>
      <c r="C101" s="22" t="s">
        <v>656</v>
      </c>
      <c r="D101" s="26" t="s">
        <v>1308</v>
      </c>
      <c r="E101" s="22"/>
      <c r="F101" s="161"/>
      <c r="G101" s="30" t="s">
        <v>674</v>
      </c>
      <c r="H101" s="22">
        <f>0.5/4</f>
        <v>0.125</v>
      </c>
      <c r="I101" s="22"/>
      <c r="J101" s="22"/>
      <c r="K101" s="22">
        <f t="shared" si="1"/>
        <v>0.125</v>
      </c>
      <c r="L101" s="22"/>
    </row>
    <row r="102" spans="1:12" ht="12.75">
      <c r="A102" s="22">
        <v>99</v>
      </c>
      <c r="B102" s="22" t="s">
        <v>844</v>
      </c>
      <c r="C102" s="22" t="s">
        <v>375</v>
      </c>
      <c r="D102" s="22" t="s">
        <v>1415</v>
      </c>
      <c r="E102" s="22"/>
      <c r="F102" s="153"/>
      <c r="G102" s="22" t="s">
        <v>419</v>
      </c>
      <c r="H102" s="106">
        <f>0.5/3</f>
        <v>0.16666666666666666</v>
      </c>
      <c r="I102" s="22"/>
      <c r="J102" s="22"/>
      <c r="K102" s="22">
        <f t="shared" si="1"/>
        <v>0.16666666666666666</v>
      </c>
      <c r="L102" s="22"/>
    </row>
    <row r="103" spans="1:12" ht="12.75">
      <c r="A103" s="22">
        <v>100</v>
      </c>
      <c r="B103" s="8" t="s">
        <v>493</v>
      </c>
      <c r="C103" s="8" t="s">
        <v>375</v>
      </c>
      <c r="D103" s="7" t="s">
        <v>167</v>
      </c>
      <c r="E103" s="153"/>
      <c r="F103" s="22"/>
      <c r="G103" s="22"/>
      <c r="H103" s="22"/>
      <c r="I103" s="22" t="s">
        <v>52</v>
      </c>
      <c r="J103" s="22">
        <v>0.75</v>
      </c>
      <c r="K103" s="22">
        <f t="shared" si="1"/>
        <v>0.75</v>
      </c>
      <c r="L103" s="22"/>
    </row>
    <row r="104" spans="1:12" ht="12.75">
      <c r="A104" s="22">
        <v>101</v>
      </c>
      <c r="B104" s="22" t="s">
        <v>872</v>
      </c>
      <c r="C104" s="22" t="s">
        <v>471</v>
      </c>
      <c r="D104" s="22" t="s">
        <v>281</v>
      </c>
      <c r="E104" s="22"/>
      <c r="F104" s="153"/>
      <c r="G104" s="22" t="s">
        <v>647</v>
      </c>
      <c r="H104" s="22">
        <v>0.25</v>
      </c>
      <c r="I104" s="22"/>
      <c r="J104" s="22"/>
      <c r="K104" s="22">
        <f t="shared" si="1"/>
        <v>0.25</v>
      </c>
      <c r="L104" s="22"/>
    </row>
    <row r="105" spans="1:12" ht="12.75">
      <c r="A105" s="22">
        <v>102</v>
      </c>
      <c r="B105" s="8" t="s">
        <v>890</v>
      </c>
      <c r="C105" s="8" t="s">
        <v>471</v>
      </c>
      <c r="D105" s="7" t="s">
        <v>204</v>
      </c>
      <c r="E105" s="153"/>
      <c r="F105" s="22"/>
      <c r="G105" s="7"/>
      <c r="H105" s="99"/>
      <c r="I105" s="22" t="s">
        <v>76</v>
      </c>
      <c r="J105" s="22">
        <v>1</v>
      </c>
      <c r="K105" s="22">
        <f t="shared" si="1"/>
        <v>1</v>
      </c>
      <c r="L105" s="22"/>
    </row>
    <row r="106" spans="1:12" ht="12.75">
      <c r="A106" s="22">
        <v>103</v>
      </c>
      <c r="B106" s="8" t="s">
        <v>1241</v>
      </c>
      <c r="C106" s="8" t="s">
        <v>471</v>
      </c>
      <c r="D106" s="7" t="s">
        <v>245</v>
      </c>
      <c r="E106" s="153"/>
      <c r="F106" s="22"/>
      <c r="G106" s="7"/>
      <c r="H106" s="22"/>
      <c r="I106" s="22" t="s">
        <v>52</v>
      </c>
      <c r="J106" s="22">
        <v>0.75</v>
      </c>
      <c r="K106" s="22">
        <f t="shared" si="1"/>
        <v>0.75</v>
      </c>
      <c r="L106" s="22"/>
    </row>
    <row r="107" spans="1:12" ht="12.75">
      <c r="A107" s="22">
        <v>104</v>
      </c>
      <c r="B107" s="22" t="s">
        <v>745</v>
      </c>
      <c r="C107" s="22" t="s">
        <v>357</v>
      </c>
      <c r="D107" s="22" t="s">
        <v>1398</v>
      </c>
      <c r="E107" s="22"/>
      <c r="F107" s="153"/>
      <c r="G107" s="22" t="s">
        <v>459</v>
      </c>
      <c r="H107" s="22">
        <f>0.5/4</f>
        <v>0.125</v>
      </c>
      <c r="I107" s="22"/>
      <c r="J107" s="22"/>
      <c r="K107" s="22">
        <f t="shared" si="1"/>
        <v>0.125</v>
      </c>
      <c r="L107" s="22"/>
    </row>
    <row r="108" spans="1:12" ht="12.75">
      <c r="A108" s="22">
        <v>105</v>
      </c>
      <c r="B108" s="8" t="s">
        <v>1186</v>
      </c>
      <c r="C108" s="8" t="s">
        <v>357</v>
      </c>
      <c r="D108" s="7" t="s">
        <v>192</v>
      </c>
      <c r="E108" s="22"/>
      <c r="F108" s="22"/>
      <c r="G108" s="7"/>
      <c r="H108" s="22"/>
      <c r="I108" s="22" t="s">
        <v>132</v>
      </c>
      <c r="J108" s="22">
        <v>1</v>
      </c>
      <c r="K108" s="22">
        <f t="shared" si="1"/>
        <v>1</v>
      </c>
      <c r="L108" s="22"/>
    </row>
    <row r="109" spans="1:12" ht="12.75">
      <c r="A109" s="22">
        <v>106</v>
      </c>
      <c r="B109" s="22" t="s">
        <v>845</v>
      </c>
      <c r="C109" s="22" t="s">
        <v>357</v>
      </c>
      <c r="D109" s="22" t="s">
        <v>1416</v>
      </c>
      <c r="E109" s="22"/>
      <c r="F109" s="22"/>
      <c r="G109" s="22" t="s">
        <v>449</v>
      </c>
      <c r="H109" s="22">
        <v>0.25</v>
      </c>
      <c r="I109" s="22"/>
      <c r="J109" s="22"/>
      <c r="K109" s="22">
        <f t="shared" si="1"/>
        <v>0.25</v>
      </c>
      <c r="L109" s="22"/>
    </row>
    <row r="110" spans="1:12" ht="12.75">
      <c r="A110" s="22">
        <v>107</v>
      </c>
      <c r="B110" s="8" t="s">
        <v>501</v>
      </c>
      <c r="C110" s="8" t="s">
        <v>357</v>
      </c>
      <c r="D110" s="144" t="s">
        <v>290</v>
      </c>
      <c r="E110" s="149"/>
      <c r="F110" s="130"/>
      <c r="G110" s="144"/>
      <c r="H110" s="145"/>
      <c r="I110" s="130" t="s">
        <v>238</v>
      </c>
      <c r="J110" s="130">
        <v>1</v>
      </c>
      <c r="K110" s="22">
        <f t="shared" si="1"/>
        <v>1</v>
      </c>
      <c r="L110" s="130"/>
    </row>
    <row r="111" spans="1:12" ht="12.75">
      <c r="A111" s="22">
        <v>108</v>
      </c>
      <c r="B111" s="22" t="s">
        <v>501</v>
      </c>
      <c r="C111" s="22" t="s">
        <v>357</v>
      </c>
      <c r="D111" s="22" t="s">
        <v>1415</v>
      </c>
      <c r="E111" s="22"/>
      <c r="F111" s="153"/>
      <c r="G111" s="22" t="s">
        <v>449</v>
      </c>
      <c r="H111" s="22">
        <v>0.25</v>
      </c>
      <c r="I111" s="22"/>
      <c r="J111" s="22"/>
      <c r="K111" s="22">
        <f t="shared" si="1"/>
        <v>0.25</v>
      </c>
      <c r="L111" s="22"/>
    </row>
    <row r="112" spans="1:12" ht="51">
      <c r="A112" s="22">
        <v>109</v>
      </c>
      <c r="B112" s="8" t="s">
        <v>556</v>
      </c>
      <c r="C112" s="8" t="s">
        <v>357</v>
      </c>
      <c r="D112" s="178" t="s">
        <v>326</v>
      </c>
      <c r="E112" s="30" t="s">
        <v>356</v>
      </c>
      <c r="F112" s="22">
        <v>1</v>
      </c>
      <c r="G112" s="7" t="s">
        <v>1338</v>
      </c>
      <c r="H112" s="22"/>
      <c r="I112" s="202" t="s">
        <v>1339</v>
      </c>
      <c r="J112" s="168">
        <v>1</v>
      </c>
      <c r="K112" s="22">
        <f t="shared" si="1"/>
        <v>2</v>
      </c>
      <c r="L112" s="22"/>
    </row>
    <row r="113" spans="1:12" s="46" customFormat="1" ht="12.75">
      <c r="A113" s="22">
        <v>110</v>
      </c>
      <c r="B113" s="22" t="s">
        <v>864</v>
      </c>
      <c r="C113" s="22" t="s">
        <v>357</v>
      </c>
      <c r="D113" s="22" t="s">
        <v>1308</v>
      </c>
      <c r="E113" s="22"/>
      <c r="F113" s="153"/>
      <c r="G113" s="22" t="s">
        <v>481</v>
      </c>
      <c r="H113" s="22">
        <v>0.1</v>
      </c>
      <c r="I113" s="22"/>
      <c r="J113" s="22"/>
      <c r="K113" s="22">
        <f t="shared" si="1"/>
        <v>0.1</v>
      </c>
      <c r="L113" s="22"/>
    </row>
    <row r="114" spans="1:12" s="46" customFormat="1" ht="12.75">
      <c r="A114" s="22">
        <v>111</v>
      </c>
      <c r="B114" s="22" t="s">
        <v>413</v>
      </c>
      <c r="C114" s="22" t="s">
        <v>357</v>
      </c>
      <c r="D114" s="132" t="s">
        <v>99</v>
      </c>
      <c r="E114" s="22"/>
      <c r="F114" s="153"/>
      <c r="G114" s="30" t="s">
        <v>672</v>
      </c>
      <c r="H114" s="22">
        <v>0.5</v>
      </c>
      <c r="I114" s="22"/>
      <c r="J114" s="22"/>
      <c r="K114" s="22">
        <f t="shared" si="1"/>
        <v>0.5</v>
      </c>
      <c r="L114" s="22"/>
    </row>
    <row r="115" spans="1:12" s="46" customFormat="1" ht="12.75">
      <c r="A115" s="22">
        <v>112</v>
      </c>
      <c r="B115" s="8" t="s">
        <v>890</v>
      </c>
      <c r="C115" s="8" t="s">
        <v>357</v>
      </c>
      <c r="D115" s="7" t="s">
        <v>290</v>
      </c>
      <c r="E115" s="153"/>
      <c r="F115" s="22"/>
      <c r="G115" s="22"/>
      <c r="H115" s="99"/>
      <c r="I115" s="22" t="s">
        <v>293</v>
      </c>
      <c r="J115" s="22">
        <v>0.6</v>
      </c>
      <c r="K115" s="22">
        <f t="shared" si="1"/>
        <v>0.6</v>
      </c>
      <c r="L115" s="22"/>
    </row>
    <row r="116" spans="1:12" s="46" customFormat="1" ht="12.75">
      <c r="A116" s="22">
        <v>113</v>
      </c>
      <c r="B116" s="8" t="s">
        <v>1160</v>
      </c>
      <c r="C116" s="8" t="s">
        <v>357</v>
      </c>
      <c r="D116" s="7" t="s">
        <v>149</v>
      </c>
      <c r="E116" s="153"/>
      <c r="F116" s="22"/>
      <c r="G116" s="160"/>
      <c r="H116" s="22"/>
      <c r="I116" s="22" t="s">
        <v>202</v>
      </c>
      <c r="J116" s="22">
        <v>0.75</v>
      </c>
      <c r="K116" s="22">
        <f t="shared" si="1"/>
        <v>0.75</v>
      </c>
      <c r="L116" s="30"/>
    </row>
    <row r="117" spans="1:12" ht="12.75">
      <c r="A117" s="22">
        <v>114</v>
      </c>
      <c r="B117" s="8" t="s">
        <v>538</v>
      </c>
      <c r="C117" s="8" t="s">
        <v>357</v>
      </c>
      <c r="D117" s="7" t="s">
        <v>179</v>
      </c>
      <c r="E117" s="22"/>
      <c r="F117" s="22"/>
      <c r="G117" s="99"/>
      <c r="H117" s="22"/>
      <c r="I117" s="22" t="s">
        <v>45</v>
      </c>
      <c r="J117" s="22">
        <v>1.5</v>
      </c>
      <c r="K117" s="22">
        <f t="shared" si="1"/>
        <v>1.5</v>
      </c>
      <c r="L117" s="22"/>
    </row>
    <row r="118" spans="1:12" ht="38.25">
      <c r="A118" s="22">
        <v>115</v>
      </c>
      <c r="B118" s="8" t="s">
        <v>521</v>
      </c>
      <c r="C118" s="8" t="s">
        <v>357</v>
      </c>
      <c r="D118" s="7" t="s">
        <v>170</v>
      </c>
      <c r="E118" s="153"/>
      <c r="F118" s="22"/>
      <c r="G118" s="22"/>
      <c r="H118" s="99"/>
      <c r="I118" s="22" t="s">
        <v>54</v>
      </c>
      <c r="J118" s="99">
        <v>0.75</v>
      </c>
      <c r="K118" s="22">
        <f t="shared" si="1"/>
        <v>0.75</v>
      </c>
      <c r="L118" s="22"/>
    </row>
    <row r="119" spans="1:12" ht="12.75">
      <c r="A119" s="22">
        <v>116</v>
      </c>
      <c r="B119" s="142" t="s">
        <v>615</v>
      </c>
      <c r="C119" s="7" t="s">
        <v>357</v>
      </c>
      <c r="D119" s="142" t="s">
        <v>1402</v>
      </c>
      <c r="E119" s="38"/>
      <c r="F119" s="38"/>
      <c r="G119" s="142" t="s">
        <v>1340</v>
      </c>
      <c r="H119" s="5">
        <v>0.75</v>
      </c>
      <c r="I119" s="22"/>
      <c r="J119" s="5"/>
      <c r="K119" s="22">
        <f t="shared" si="1"/>
        <v>0.75</v>
      </c>
      <c r="L119" s="5"/>
    </row>
    <row r="120" spans="1:12" ht="12.75">
      <c r="A120" s="22">
        <v>117</v>
      </c>
      <c r="B120" s="22" t="s">
        <v>631</v>
      </c>
      <c r="C120" s="22" t="s">
        <v>357</v>
      </c>
      <c r="D120" s="22" t="s">
        <v>1400</v>
      </c>
      <c r="E120" s="30" t="s">
        <v>1171</v>
      </c>
      <c r="F120" s="22">
        <v>0.5</v>
      </c>
      <c r="G120" s="22" t="s">
        <v>449</v>
      </c>
      <c r="H120" s="22">
        <v>0.25</v>
      </c>
      <c r="I120" s="22"/>
      <c r="J120" s="22"/>
      <c r="K120" s="22">
        <f t="shared" si="1"/>
        <v>0.75</v>
      </c>
      <c r="L120" s="22"/>
    </row>
    <row r="121" spans="1:12" ht="12.75">
      <c r="A121" s="22">
        <v>118</v>
      </c>
      <c r="B121" s="8" t="s">
        <v>506</v>
      </c>
      <c r="C121" s="8" t="s">
        <v>357</v>
      </c>
      <c r="D121" s="7" t="s">
        <v>201</v>
      </c>
      <c r="E121" s="161"/>
      <c r="F121" s="22"/>
      <c r="G121" s="7"/>
      <c r="H121" s="22"/>
      <c r="I121" s="22" t="s">
        <v>248</v>
      </c>
      <c r="J121" s="22">
        <v>0.75</v>
      </c>
      <c r="K121" s="22">
        <f t="shared" si="1"/>
        <v>0.75</v>
      </c>
      <c r="L121" s="22"/>
    </row>
    <row r="122" spans="1:12" ht="12.75">
      <c r="A122" s="22">
        <v>638</v>
      </c>
      <c r="B122" s="110" t="s">
        <v>506</v>
      </c>
      <c r="C122" s="110" t="s">
        <v>357</v>
      </c>
      <c r="D122" s="116" t="s">
        <v>279</v>
      </c>
      <c r="E122" s="322"/>
      <c r="F122" s="110"/>
      <c r="G122" s="110"/>
      <c r="H122" s="110"/>
      <c r="I122" s="110" t="s">
        <v>51</v>
      </c>
      <c r="J122" s="323">
        <v>0.6</v>
      </c>
      <c r="K122" s="22">
        <f t="shared" si="1"/>
        <v>0.6</v>
      </c>
      <c r="L122" s="116"/>
    </row>
    <row r="123" spans="1:12" ht="12.75">
      <c r="A123" s="22">
        <v>119</v>
      </c>
      <c r="B123" s="22" t="s">
        <v>533</v>
      </c>
      <c r="C123" s="22" t="s">
        <v>740</v>
      </c>
      <c r="D123" s="22" t="s">
        <v>1417</v>
      </c>
      <c r="E123" s="22"/>
      <c r="F123" s="153"/>
      <c r="G123" s="22" t="s">
        <v>449</v>
      </c>
      <c r="H123" s="22">
        <v>0.25</v>
      </c>
      <c r="I123" s="22"/>
      <c r="J123" s="22"/>
      <c r="K123" s="22">
        <f t="shared" si="1"/>
        <v>0.25</v>
      </c>
      <c r="L123" s="22"/>
    </row>
    <row r="124" spans="1:12" ht="12.75">
      <c r="A124" s="22">
        <v>120</v>
      </c>
      <c r="B124" s="8" t="s">
        <v>1253</v>
      </c>
      <c r="C124" s="8" t="s">
        <v>1254</v>
      </c>
      <c r="D124" s="7" t="s">
        <v>252</v>
      </c>
      <c r="E124" s="22"/>
      <c r="F124" s="22"/>
      <c r="G124" s="7"/>
      <c r="H124" s="22"/>
      <c r="I124" s="22" t="s">
        <v>52</v>
      </c>
      <c r="J124" s="22">
        <v>0.75</v>
      </c>
      <c r="K124" s="22">
        <f t="shared" si="1"/>
        <v>0.75</v>
      </c>
      <c r="L124" s="22"/>
    </row>
    <row r="125" spans="1:12" ht="12.75">
      <c r="A125" s="22">
        <v>121</v>
      </c>
      <c r="B125" s="22" t="s">
        <v>689</v>
      </c>
      <c r="C125" s="22" t="s">
        <v>690</v>
      </c>
      <c r="D125" s="132" t="s">
        <v>1411</v>
      </c>
      <c r="E125" s="22"/>
      <c r="F125" s="153"/>
      <c r="G125" s="30" t="s">
        <v>664</v>
      </c>
      <c r="H125" s="22">
        <v>0.25</v>
      </c>
      <c r="I125" s="22"/>
      <c r="J125" s="22"/>
      <c r="K125" s="22">
        <f t="shared" si="1"/>
        <v>0.25</v>
      </c>
      <c r="L125" s="22"/>
    </row>
    <row r="126" spans="1:12" ht="12.75">
      <c r="A126" s="22">
        <v>122</v>
      </c>
      <c r="B126" s="22" t="s">
        <v>743</v>
      </c>
      <c r="C126" s="22" t="s">
        <v>451</v>
      </c>
      <c r="D126" s="22" t="s">
        <v>183</v>
      </c>
      <c r="E126" s="22"/>
      <c r="F126" s="153"/>
      <c r="G126" s="22" t="s">
        <v>449</v>
      </c>
      <c r="H126" s="22">
        <v>0.25</v>
      </c>
      <c r="I126" s="22"/>
      <c r="J126" s="22"/>
      <c r="K126" s="22">
        <f t="shared" si="1"/>
        <v>0.25</v>
      </c>
      <c r="L126" s="22"/>
    </row>
    <row r="127" spans="1:12" ht="12.75">
      <c r="A127" s="22">
        <v>123</v>
      </c>
      <c r="B127" s="22" t="s">
        <v>724</v>
      </c>
      <c r="C127" s="22" t="s">
        <v>451</v>
      </c>
      <c r="D127" s="22" t="s">
        <v>289</v>
      </c>
      <c r="E127" s="22"/>
      <c r="F127" s="153"/>
      <c r="G127" s="22" t="s">
        <v>1341</v>
      </c>
      <c r="H127" s="22">
        <v>0.5</v>
      </c>
      <c r="I127" s="22"/>
      <c r="J127" s="22"/>
      <c r="K127" s="22">
        <f t="shared" si="1"/>
        <v>0.5</v>
      </c>
      <c r="L127" s="22"/>
    </row>
    <row r="128" spans="1:12" ht="12.75">
      <c r="A128" s="22">
        <v>124</v>
      </c>
      <c r="B128" s="8" t="s">
        <v>583</v>
      </c>
      <c r="C128" s="8" t="s">
        <v>451</v>
      </c>
      <c r="D128" s="7" t="s">
        <v>239</v>
      </c>
      <c r="E128" s="153"/>
      <c r="F128" s="22"/>
      <c r="G128" s="7"/>
      <c r="H128" s="22"/>
      <c r="I128" s="22" t="s">
        <v>71</v>
      </c>
      <c r="J128" s="22">
        <v>2</v>
      </c>
      <c r="K128" s="22">
        <f t="shared" si="1"/>
        <v>2</v>
      </c>
      <c r="L128" s="22"/>
    </row>
    <row r="129" spans="1:12" ht="12.75">
      <c r="A129" s="22">
        <v>125</v>
      </c>
      <c r="B129" s="8" t="s">
        <v>494</v>
      </c>
      <c r="C129" s="8" t="s">
        <v>451</v>
      </c>
      <c r="D129" s="7" t="s">
        <v>300</v>
      </c>
      <c r="E129" s="134"/>
      <c r="F129" s="22"/>
      <c r="G129" s="7"/>
      <c r="H129" s="99"/>
      <c r="I129" s="22" t="s">
        <v>52</v>
      </c>
      <c r="J129" s="22">
        <v>0.75</v>
      </c>
      <c r="K129" s="22">
        <f t="shared" si="1"/>
        <v>0.75</v>
      </c>
      <c r="L129" s="22"/>
    </row>
    <row r="130" spans="1:12" ht="12.75">
      <c r="A130" s="22">
        <v>126</v>
      </c>
      <c r="B130" s="22" t="s">
        <v>710</v>
      </c>
      <c r="C130" s="22" t="s">
        <v>451</v>
      </c>
      <c r="D130" s="132" t="s">
        <v>290</v>
      </c>
      <c r="E130" s="22"/>
      <c r="F130" s="153"/>
      <c r="G130" s="30" t="s">
        <v>672</v>
      </c>
      <c r="H130" s="22">
        <v>0.5</v>
      </c>
      <c r="I130" s="22"/>
      <c r="J130" s="22"/>
      <c r="K130" s="22">
        <f t="shared" si="1"/>
        <v>0.5</v>
      </c>
      <c r="L130" s="22"/>
    </row>
    <row r="131" spans="1:12" ht="12.75">
      <c r="A131" s="22">
        <v>127</v>
      </c>
      <c r="B131" s="8" t="s">
        <v>1251</v>
      </c>
      <c r="C131" s="8" t="s">
        <v>1252</v>
      </c>
      <c r="D131" s="7" t="s">
        <v>166</v>
      </c>
      <c r="E131" s="153"/>
      <c r="F131" s="22"/>
      <c r="G131" s="30"/>
      <c r="H131" s="30"/>
      <c r="I131" s="22" t="s">
        <v>132</v>
      </c>
      <c r="J131" s="22">
        <v>1</v>
      </c>
      <c r="K131" s="22">
        <f t="shared" si="1"/>
        <v>1</v>
      </c>
      <c r="L131" s="22"/>
    </row>
    <row r="132" spans="1:12" ht="12.75">
      <c r="A132" s="22">
        <v>128</v>
      </c>
      <c r="B132" s="22" t="s">
        <v>805</v>
      </c>
      <c r="C132" s="22" t="s">
        <v>499</v>
      </c>
      <c r="D132" s="30" t="s">
        <v>113</v>
      </c>
      <c r="E132" s="22"/>
      <c r="F132" s="22"/>
      <c r="G132" s="22" t="s">
        <v>459</v>
      </c>
      <c r="H132" s="22">
        <f>0.5/4</f>
        <v>0.125</v>
      </c>
      <c r="I132" s="22"/>
      <c r="J132" s="22"/>
      <c r="K132" s="22">
        <f t="shared" si="1"/>
        <v>0.125</v>
      </c>
      <c r="L132" s="22"/>
    </row>
    <row r="133" spans="1:12" ht="12.75">
      <c r="A133" s="22">
        <v>129</v>
      </c>
      <c r="B133" s="8" t="s">
        <v>989</v>
      </c>
      <c r="C133" s="8" t="s">
        <v>499</v>
      </c>
      <c r="D133" s="7" t="s">
        <v>284</v>
      </c>
      <c r="E133" s="99"/>
      <c r="F133" s="22"/>
      <c r="G133" s="7"/>
      <c r="H133" s="22"/>
      <c r="I133" s="22" t="s">
        <v>293</v>
      </c>
      <c r="J133" s="106">
        <v>0.75</v>
      </c>
      <c r="K133" s="22">
        <f t="shared" si="1"/>
        <v>0.75</v>
      </c>
      <c r="L133" s="22"/>
    </row>
    <row r="134" spans="1:12" ht="12.75">
      <c r="A134" s="22">
        <v>130</v>
      </c>
      <c r="B134" s="8" t="s">
        <v>1248</v>
      </c>
      <c r="C134" s="8" t="s">
        <v>499</v>
      </c>
      <c r="D134" s="7" t="s">
        <v>300</v>
      </c>
      <c r="E134" s="153"/>
      <c r="F134" s="22"/>
      <c r="G134" s="7"/>
      <c r="H134" s="22"/>
      <c r="I134" s="22" t="s">
        <v>52</v>
      </c>
      <c r="J134" s="22">
        <v>0.75</v>
      </c>
      <c r="K134" s="22">
        <f aca="true" t="shared" si="2" ref="K134:K197">J134+H134+F134</f>
        <v>0.75</v>
      </c>
      <c r="L134" s="22"/>
    </row>
    <row r="135" spans="1:12" ht="12.75">
      <c r="A135" s="22">
        <v>131</v>
      </c>
      <c r="B135" s="8" t="s">
        <v>1248</v>
      </c>
      <c r="C135" s="8" t="s">
        <v>499</v>
      </c>
      <c r="D135" s="7" t="s">
        <v>291</v>
      </c>
      <c r="E135" s="153"/>
      <c r="F135" s="22"/>
      <c r="G135" s="22"/>
      <c r="H135" s="99"/>
      <c r="I135" s="22" t="s">
        <v>297</v>
      </c>
      <c r="J135" s="22">
        <v>0.6</v>
      </c>
      <c r="K135" s="22">
        <f t="shared" si="2"/>
        <v>0.6</v>
      </c>
      <c r="L135" s="22"/>
    </row>
    <row r="136" spans="1:12" ht="12.75">
      <c r="A136" s="22">
        <v>132</v>
      </c>
      <c r="B136" s="22" t="s">
        <v>620</v>
      </c>
      <c r="C136" s="22" t="s">
        <v>619</v>
      </c>
      <c r="D136" s="22" t="s">
        <v>58</v>
      </c>
      <c r="E136" s="22"/>
      <c r="F136" s="153"/>
      <c r="G136" s="22" t="s">
        <v>1336</v>
      </c>
      <c r="H136" s="22">
        <v>0.5</v>
      </c>
      <c r="I136" s="22"/>
      <c r="J136" s="22"/>
      <c r="K136" s="22">
        <f t="shared" si="2"/>
        <v>0.5</v>
      </c>
      <c r="L136" s="22"/>
    </row>
    <row r="137" spans="1:12" ht="12.75">
      <c r="A137" s="22">
        <v>133</v>
      </c>
      <c r="B137" s="8" t="s">
        <v>1231</v>
      </c>
      <c r="C137" s="8" t="s">
        <v>529</v>
      </c>
      <c r="D137" s="7" t="s">
        <v>166</v>
      </c>
      <c r="E137" s="22"/>
      <c r="F137" s="22"/>
      <c r="G137" s="156"/>
      <c r="H137" s="22"/>
      <c r="I137" s="22" t="s">
        <v>75</v>
      </c>
      <c r="J137" s="22">
        <v>1.5</v>
      </c>
      <c r="K137" s="22">
        <f t="shared" si="2"/>
        <v>1.5</v>
      </c>
      <c r="L137" s="22"/>
    </row>
    <row r="138" spans="1:12" ht="12.75">
      <c r="A138" s="22">
        <v>134</v>
      </c>
      <c r="B138" s="8" t="s">
        <v>428</v>
      </c>
      <c r="C138" s="8" t="s">
        <v>529</v>
      </c>
      <c r="D138" s="7" t="s">
        <v>227</v>
      </c>
      <c r="E138" s="22"/>
      <c r="F138" s="22"/>
      <c r="G138" s="7"/>
      <c r="H138" s="22"/>
      <c r="I138" s="22" t="s">
        <v>55</v>
      </c>
      <c r="J138" s="22">
        <v>0.6</v>
      </c>
      <c r="K138" s="22">
        <f t="shared" si="2"/>
        <v>0.6</v>
      </c>
      <c r="L138" s="22"/>
    </row>
    <row r="139" spans="1:12" ht="12.75">
      <c r="A139" s="22">
        <v>135</v>
      </c>
      <c r="B139" s="8" t="s">
        <v>894</v>
      </c>
      <c r="C139" s="8" t="s">
        <v>529</v>
      </c>
      <c r="D139" s="7" t="s">
        <v>196</v>
      </c>
      <c r="E139" s="22"/>
      <c r="F139" s="22"/>
      <c r="G139" s="7"/>
      <c r="H139" s="22"/>
      <c r="I139" s="22" t="s">
        <v>45</v>
      </c>
      <c r="J139" s="22">
        <v>1.5</v>
      </c>
      <c r="K139" s="22">
        <f t="shared" si="2"/>
        <v>1.5</v>
      </c>
      <c r="L139" s="22"/>
    </row>
    <row r="140" spans="1:12" ht="12.75">
      <c r="A140" s="22">
        <v>136</v>
      </c>
      <c r="B140" s="8" t="s">
        <v>940</v>
      </c>
      <c r="C140" s="8" t="s">
        <v>529</v>
      </c>
      <c r="D140" s="7" t="s">
        <v>1180</v>
      </c>
      <c r="E140" s="30" t="s">
        <v>2454</v>
      </c>
      <c r="F140" s="22">
        <v>0.5</v>
      </c>
      <c r="G140" s="156"/>
      <c r="H140" s="158"/>
      <c r="I140" s="22"/>
      <c r="J140" s="22"/>
      <c r="K140" s="22">
        <f t="shared" si="2"/>
        <v>0.5</v>
      </c>
      <c r="L140" s="22"/>
    </row>
    <row r="141" spans="1:12" ht="12.75">
      <c r="A141" s="22">
        <v>137</v>
      </c>
      <c r="B141" s="22" t="s">
        <v>855</v>
      </c>
      <c r="C141" s="22" t="s">
        <v>529</v>
      </c>
      <c r="D141" s="22" t="s">
        <v>1325</v>
      </c>
      <c r="E141" s="22"/>
      <c r="F141" s="153"/>
      <c r="G141" s="22" t="s">
        <v>419</v>
      </c>
      <c r="H141" s="106">
        <f>0.5/3</f>
        <v>0.16666666666666666</v>
      </c>
      <c r="I141" s="22"/>
      <c r="J141" s="22"/>
      <c r="K141" s="22">
        <f t="shared" si="2"/>
        <v>0.16666666666666666</v>
      </c>
      <c r="L141" s="22"/>
    </row>
    <row r="142" spans="1:12" ht="12.75">
      <c r="A142" s="22">
        <v>138</v>
      </c>
      <c r="B142" s="22" t="s">
        <v>421</v>
      </c>
      <c r="C142" s="22" t="s">
        <v>530</v>
      </c>
      <c r="D142" s="22" t="s">
        <v>278</v>
      </c>
      <c r="E142" s="22"/>
      <c r="F142" s="153"/>
      <c r="G142" s="22" t="s">
        <v>1342</v>
      </c>
      <c r="H142" s="22">
        <v>1</v>
      </c>
      <c r="I142" s="22"/>
      <c r="J142" s="22"/>
      <c r="K142" s="22">
        <f t="shared" si="2"/>
        <v>1</v>
      </c>
      <c r="L142" s="22"/>
    </row>
    <row r="143" spans="1:12" ht="12.75">
      <c r="A143" s="22">
        <v>139</v>
      </c>
      <c r="B143" s="22" t="s">
        <v>806</v>
      </c>
      <c r="C143" s="22" t="s">
        <v>489</v>
      </c>
      <c r="D143" s="156" t="s">
        <v>265</v>
      </c>
      <c r="E143" s="22"/>
      <c r="F143" s="153"/>
      <c r="G143" s="22" t="s">
        <v>459</v>
      </c>
      <c r="H143" s="22">
        <f>0.5/4</f>
        <v>0.125</v>
      </c>
      <c r="I143" s="22"/>
      <c r="J143" s="22"/>
      <c r="K143" s="22">
        <f t="shared" si="2"/>
        <v>0.125</v>
      </c>
      <c r="L143" s="22"/>
    </row>
    <row r="144" spans="1:12" ht="12.75">
      <c r="A144" s="22">
        <v>140</v>
      </c>
      <c r="B144" s="22" t="s">
        <v>747</v>
      </c>
      <c r="C144" s="22" t="s">
        <v>489</v>
      </c>
      <c r="D144" s="22" t="s">
        <v>290</v>
      </c>
      <c r="E144" s="22"/>
      <c r="F144" s="153"/>
      <c r="G144" s="22" t="s">
        <v>449</v>
      </c>
      <c r="H144" s="22">
        <v>0.25</v>
      </c>
      <c r="I144" s="22" t="s">
        <v>51</v>
      </c>
      <c r="J144" s="22">
        <v>0.6</v>
      </c>
      <c r="K144" s="22">
        <f t="shared" si="2"/>
        <v>0.85</v>
      </c>
      <c r="L144" s="22"/>
    </row>
    <row r="145" spans="1:12" ht="12.75">
      <c r="A145" s="22">
        <v>141</v>
      </c>
      <c r="B145" s="22" t="s">
        <v>702</v>
      </c>
      <c r="C145" s="22" t="s">
        <v>489</v>
      </c>
      <c r="D145" s="26" t="s">
        <v>1418</v>
      </c>
      <c r="E145" s="22"/>
      <c r="F145" s="161"/>
      <c r="G145" s="30" t="s">
        <v>1343</v>
      </c>
      <c r="H145" s="22">
        <v>0.375</v>
      </c>
      <c r="I145" s="22"/>
      <c r="J145" s="22"/>
      <c r="K145" s="22">
        <f t="shared" si="2"/>
        <v>0.375</v>
      </c>
      <c r="L145" s="22"/>
    </row>
    <row r="146" spans="1:12" ht="38.25">
      <c r="A146" s="22">
        <v>142</v>
      </c>
      <c r="B146" s="8" t="s">
        <v>1284</v>
      </c>
      <c r="C146" s="8" t="s">
        <v>489</v>
      </c>
      <c r="D146" s="7" t="s">
        <v>288</v>
      </c>
      <c r="E146" s="174"/>
      <c r="F146" s="92"/>
      <c r="G146" s="144"/>
      <c r="H146" s="130"/>
      <c r="I146" s="7" t="s">
        <v>2472</v>
      </c>
      <c r="J146" s="169">
        <v>1.8</v>
      </c>
      <c r="K146" s="22">
        <f t="shared" si="2"/>
        <v>1.8</v>
      </c>
      <c r="L146" s="92"/>
    </row>
    <row r="147" spans="1:12" ht="17.25" customHeight="1">
      <c r="A147" s="22">
        <v>144</v>
      </c>
      <c r="B147" s="22" t="s">
        <v>447</v>
      </c>
      <c r="C147" s="22" t="s">
        <v>489</v>
      </c>
      <c r="D147" s="26" t="s">
        <v>281</v>
      </c>
      <c r="E147" s="22"/>
      <c r="F147" s="7"/>
      <c r="G147" s="30" t="s">
        <v>668</v>
      </c>
      <c r="H147" s="22">
        <f>0.5/5</f>
        <v>0.1</v>
      </c>
      <c r="I147" s="22"/>
      <c r="J147" s="22"/>
      <c r="K147" s="22">
        <f t="shared" si="2"/>
        <v>0.1</v>
      </c>
      <c r="L147" s="22"/>
    </row>
    <row r="148" spans="1:12" ht="25.5">
      <c r="A148" s="22">
        <v>145</v>
      </c>
      <c r="B148" s="8" t="s">
        <v>1300</v>
      </c>
      <c r="C148" s="8" t="s">
        <v>489</v>
      </c>
      <c r="D148" s="7" t="s">
        <v>151</v>
      </c>
      <c r="E148" s="30" t="s">
        <v>1176</v>
      </c>
      <c r="F148" s="22">
        <f>1/3</f>
        <v>0.3333333333333333</v>
      </c>
      <c r="G148" s="156"/>
      <c r="H148" s="158"/>
      <c r="I148" s="7" t="s">
        <v>377</v>
      </c>
      <c r="J148" s="22">
        <v>0.75</v>
      </c>
      <c r="K148" s="22">
        <f t="shared" si="2"/>
        <v>1.0833333333333333</v>
      </c>
      <c r="L148" s="22"/>
    </row>
    <row r="149" spans="1:12" ht="12.75">
      <c r="A149" s="22">
        <v>146</v>
      </c>
      <c r="B149" s="22" t="s">
        <v>737</v>
      </c>
      <c r="C149" s="22" t="s">
        <v>456</v>
      </c>
      <c r="D149" s="7" t="s">
        <v>169</v>
      </c>
      <c r="E149" s="22"/>
      <c r="F149" s="161"/>
      <c r="G149" s="22" t="s">
        <v>419</v>
      </c>
      <c r="H149" s="22">
        <f>0.5/3</f>
        <v>0.16666666666666666</v>
      </c>
      <c r="I149" s="22"/>
      <c r="J149" s="22"/>
      <c r="K149" s="22">
        <f t="shared" si="2"/>
        <v>0.16666666666666666</v>
      </c>
      <c r="L149" s="22"/>
    </row>
    <row r="150" spans="1:12" ht="12.75">
      <c r="A150" s="22">
        <v>147</v>
      </c>
      <c r="B150" s="22" t="s">
        <v>355</v>
      </c>
      <c r="C150" s="22" t="s">
        <v>456</v>
      </c>
      <c r="D150" s="22" t="s">
        <v>1419</v>
      </c>
      <c r="E150" s="22"/>
      <c r="F150" s="22"/>
      <c r="G150" s="22" t="s">
        <v>419</v>
      </c>
      <c r="H150" s="106">
        <f>0.5/3</f>
        <v>0.16666666666666666</v>
      </c>
      <c r="I150" s="22"/>
      <c r="J150" s="22"/>
      <c r="K150" s="22">
        <f t="shared" si="2"/>
        <v>0.16666666666666666</v>
      </c>
      <c r="L150" s="22"/>
    </row>
    <row r="151" spans="1:12" ht="12.75">
      <c r="A151" s="22">
        <v>148</v>
      </c>
      <c r="B151" s="22" t="s">
        <v>540</v>
      </c>
      <c r="C151" s="22" t="s">
        <v>456</v>
      </c>
      <c r="D151" s="22" t="s">
        <v>1407</v>
      </c>
      <c r="E151" s="22"/>
      <c r="F151" s="169"/>
      <c r="G151" s="22" t="s">
        <v>449</v>
      </c>
      <c r="H151" s="22">
        <v>0.25</v>
      </c>
      <c r="I151" s="22"/>
      <c r="J151" s="22"/>
      <c r="K151" s="22">
        <f t="shared" si="2"/>
        <v>0.25</v>
      </c>
      <c r="L151" s="22"/>
    </row>
    <row r="152" spans="1:12" ht="12.75">
      <c r="A152" s="22">
        <v>149</v>
      </c>
      <c r="B152" s="8" t="s">
        <v>564</v>
      </c>
      <c r="C152" s="8" t="s">
        <v>456</v>
      </c>
      <c r="D152" s="7" t="s">
        <v>213</v>
      </c>
      <c r="E152" s="152"/>
      <c r="F152" s="22"/>
      <c r="G152" s="7"/>
      <c r="H152" s="22"/>
      <c r="I152" s="22" t="s">
        <v>51</v>
      </c>
      <c r="J152" s="22">
        <v>0.6</v>
      </c>
      <c r="K152" s="22">
        <f t="shared" si="2"/>
        <v>0.6</v>
      </c>
      <c r="L152" s="22"/>
    </row>
    <row r="153" spans="1:12" ht="51">
      <c r="A153" s="22">
        <v>150</v>
      </c>
      <c r="B153" s="22" t="s">
        <v>744</v>
      </c>
      <c r="C153" s="22" t="s">
        <v>456</v>
      </c>
      <c r="D153" s="22" t="s">
        <v>1406</v>
      </c>
      <c r="E153" s="30" t="s">
        <v>318</v>
      </c>
      <c r="F153" s="22">
        <v>1</v>
      </c>
      <c r="G153" s="7" t="s">
        <v>2471</v>
      </c>
      <c r="H153" s="22">
        <f>0.84+0.25</f>
        <v>1.0899999999999999</v>
      </c>
      <c r="I153" s="22"/>
      <c r="J153" s="22"/>
      <c r="K153" s="22">
        <f t="shared" si="2"/>
        <v>2.09</v>
      </c>
      <c r="L153" s="22"/>
    </row>
    <row r="154" spans="1:12" ht="12.75">
      <c r="A154" s="22">
        <v>151</v>
      </c>
      <c r="B154" s="22" t="s">
        <v>592</v>
      </c>
      <c r="C154" s="22" t="s">
        <v>456</v>
      </c>
      <c r="D154" s="22" t="s">
        <v>113</v>
      </c>
      <c r="E154" s="22"/>
      <c r="F154" s="153"/>
      <c r="G154" s="22" t="s">
        <v>1347</v>
      </c>
      <c r="H154" s="106">
        <f>0.334</f>
        <v>0.334</v>
      </c>
      <c r="I154" s="22"/>
      <c r="J154" s="22"/>
      <c r="K154" s="22">
        <f t="shared" si="2"/>
        <v>0.334</v>
      </c>
      <c r="L154" s="22"/>
    </row>
    <row r="155" spans="1:12" ht="12.75">
      <c r="A155" s="22">
        <v>152</v>
      </c>
      <c r="B155" s="8" t="s">
        <v>493</v>
      </c>
      <c r="C155" s="8" t="s">
        <v>495</v>
      </c>
      <c r="D155" s="7" t="s">
        <v>166</v>
      </c>
      <c r="E155" s="153"/>
      <c r="F155" s="22"/>
      <c r="G155" s="30"/>
      <c r="H155" s="30"/>
      <c r="I155" s="22" t="s">
        <v>132</v>
      </c>
      <c r="J155" s="22">
        <v>1</v>
      </c>
      <c r="K155" s="22">
        <f t="shared" si="2"/>
        <v>1</v>
      </c>
      <c r="L155" s="22"/>
    </row>
    <row r="156" spans="1:12" ht="12.75">
      <c r="A156" s="22">
        <v>153</v>
      </c>
      <c r="B156" s="22" t="s">
        <v>494</v>
      </c>
      <c r="C156" s="22" t="s">
        <v>495</v>
      </c>
      <c r="D156" s="22" t="s">
        <v>1420</v>
      </c>
      <c r="E156" s="22"/>
      <c r="F156" s="153"/>
      <c r="G156" s="22" t="s">
        <v>449</v>
      </c>
      <c r="H156" s="22">
        <v>0.25</v>
      </c>
      <c r="I156" s="22"/>
      <c r="J156" s="22"/>
      <c r="K156" s="22">
        <f t="shared" si="2"/>
        <v>0.25</v>
      </c>
      <c r="L156" s="22"/>
    </row>
    <row r="157" spans="1:12" ht="12.75">
      <c r="A157" s="22">
        <v>154</v>
      </c>
      <c r="B157" s="8" t="s">
        <v>1206</v>
      </c>
      <c r="C157" s="8" t="s">
        <v>463</v>
      </c>
      <c r="D157" s="7" t="s">
        <v>209</v>
      </c>
      <c r="E157" s="153"/>
      <c r="F157" s="22"/>
      <c r="G157" s="7"/>
      <c r="H157" s="22"/>
      <c r="I157" s="22" t="s">
        <v>55</v>
      </c>
      <c r="J157" s="22">
        <v>0.6</v>
      </c>
      <c r="K157" s="22">
        <f t="shared" si="2"/>
        <v>0.6</v>
      </c>
      <c r="L157" s="22"/>
    </row>
    <row r="158" spans="1:12" ht="12.75">
      <c r="A158" s="22">
        <v>155</v>
      </c>
      <c r="B158" s="22" t="s">
        <v>769</v>
      </c>
      <c r="C158" s="22" t="s">
        <v>463</v>
      </c>
      <c r="D158" s="22" t="s">
        <v>1411</v>
      </c>
      <c r="E158" s="22"/>
      <c r="F158" s="153"/>
      <c r="G158" s="22" t="s">
        <v>449</v>
      </c>
      <c r="H158" s="22">
        <v>0.25</v>
      </c>
      <c r="I158" s="22"/>
      <c r="J158" s="22"/>
      <c r="K158" s="22">
        <f t="shared" si="2"/>
        <v>0.25</v>
      </c>
      <c r="L158" s="22"/>
    </row>
    <row r="159" spans="1:12" ht="12.75">
      <c r="A159" s="22">
        <v>156</v>
      </c>
      <c r="B159" s="22" t="s">
        <v>819</v>
      </c>
      <c r="C159" s="22" t="s">
        <v>463</v>
      </c>
      <c r="D159" s="22" t="s">
        <v>169</v>
      </c>
      <c r="E159" s="22"/>
      <c r="F159" s="153"/>
      <c r="G159" s="22" t="s">
        <v>449</v>
      </c>
      <c r="H159" s="22">
        <v>0.25</v>
      </c>
      <c r="I159" s="22" t="s">
        <v>132</v>
      </c>
      <c r="J159" s="22">
        <v>1</v>
      </c>
      <c r="K159" s="22">
        <f t="shared" si="2"/>
        <v>1.25</v>
      </c>
      <c r="L159" s="22"/>
    </row>
    <row r="160" spans="1:12" ht="12.75">
      <c r="A160" s="22">
        <v>157</v>
      </c>
      <c r="B160" s="22" t="s">
        <v>865</v>
      </c>
      <c r="C160" s="22" t="s">
        <v>463</v>
      </c>
      <c r="D160" s="22" t="s">
        <v>1308</v>
      </c>
      <c r="E160" s="22"/>
      <c r="F160" s="153"/>
      <c r="G160" s="22" t="s">
        <v>481</v>
      </c>
      <c r="H160" s="22">
        <v>0.1</v>
      </c>
      <c r="I160" s="22"/>
      <c r="J160" s="22"/>
      <c r="K160" s="22">
        <f t="shared" si="2"/>
        <v>0.1</v>
      </c>
      <c r="L160" s="22"/>
    </row>
    <row r="161" spans="1:12" ht="12.75">
      <c r="A161" s="22">
        <v>158</v>
      </c>
      <c r="B161" s="8" t="s">
        <v>888</v>
      </c>
      <c r="C161" s="8" t="s">
        <v>463</v>
      </c>
      <c r="D161" s="7" t="s">
        <v>184</v>
      </c>
      <c r="E161" s="143"/>
      <c r="F161" s="130"/>
      <c r="G161" s="146"/>
      <c r="H161" s="130"/>
      <c r="I161" s="22" t="s">
        <v>122</v>
      </c>
      <c r="J161" s="22">
        <v>1.33</v>
      </c>
      <c r="K161" s="22">
        <f t="shared" si="2"/>
        <v>1.33</v>
      </c>
      <c r="L161" s="130"/>
    </row>
    <row r="162" spans="1:12" ht="12.75">
      <c r="A162" s="22">
        <v>159</v>
      </c>
      <c r="B162" s="8" t="s">
        <v>1036</v>
      </c>
      <c r="C162" s="8" t="s">
        <v>463</v>
      </c>
      <c r="D162" s="7" t="s">
        <v>203</v>
      </c>
      <c r="E162" s="161"/>
      <c r="F162" s="106"/>
      <c r="G162" s="7"/>
      <c r="H162" s="105"/>
      <c r="I162" s="22" t="s">
        <v>45</v>
      </c>
      <c r="J162" s="106">
        <v>1.5</v>
      </c>
      <c r="K162" s="22">
        <f t="shared" si="2"/>
        <v>1.5</v>
      </c>
      <c r="L162" s="106"/>
    </row>
    <row r="163" spans="1:12" ht="12.75">
      <c r="A163" s="22">
        <v>160</v>
      </c>
      <c r="B163" s="8" t="s">
        <v>1301</v>
      </c>
      <c r="C163" s="8" t="s">
        <v>463</v>
      </c>
      <c r="D163" s="7" t="s">
        <v>1179</v>
      </c>
      <c r="E163" s="30" t="s">
        <v>316</v>
      </c>
      <c r="F163" s="22">
        <v>1</v>
      </c>
      <c r="G163" s="156"/>
      <c r="H163" s="158"/>
      <c r="I163" s="22"/>
      <c r="J163" s="22"/>
      <c r="K163" s="22">
        <f t="shared" si="2"/>
        <v>1</v>
      </c>
      <c r="L163" s="22"/>
    </row>
    <row r="164" spans="1:12" ht="12.75">
      <c r="A164" s="22">
        <v>161</v>
      </c>
      <c r="B164" s="8" t="s">
        <v>1195</v>
      </c>
      <c r="C164" s="8" t="s">
        <v>463</v>
      </c>
      <c r="D164" s="7" t="s">
        <v>179</v>
      </c>
      <c r="E164" s="153"/>
      <c r="F164" s="22"/>
      <c r="G164" s="22"/>
      <c r="H164" s="22"/>
      <c r="I164" s="22" t="s">
        <v>51</v>
      </c>
      <c r="J164" s="22">
        <v>0.6</v>
      </c>
      <c r="K164" s="22">
        <f t="shared" si="2"/>
        <v>0.6</v>
      </c>
      <c r="L164" s="22"/>
    </row>
    <row r="165" spans="1:12" ht="12.75">
      <c r="A165" s="22">
        <v>162</v>
      </c>
      <c r="B165" s="22" t="s">
        <v>564</v>
      </c>
      <c r="C165" s="22" t="s">
        <v>463</v>
      </c>
      <c r="D165" s="7" t="s">
        <v>1308</v>
      </c>
      <c r="E165" s="22"/>
      <c r="F165" s="153"/>
      <c r="G165" s="30" t="s">
        <v>674</v>
      </c>
      <c r="H165" s="22">
        <f>0.5/4</f>
        <v>0.125</v>
      </c>
      <c r="I165" s="22"/>
      <c r="J165" s="22"/>
      <c r="K165" s="22">
        <f t="shared" si="2"/>
        <v>0.125</v>
      </c>
      <c r="L165" s="22"/>
    </row>
    <row r="166" spans="1:12" ht="12.75">
      <c r="A166" s="22">
        <v>163</v>
      </c>
      <c r="B166" s="8" t="s">
        <v>565</v>
      </c>
      <c r="C166" s="8" t="s">
        <v>463</v>
      </c>
      <c r="D166" s="22" t="s">
        <v>244</v>
      </c>
      <c r="E166" s="153"/>
      <c r="F166" s="22"/>
      <c r="G166" s="7"/>
      <c r="H166" s="22"/>
      <c r="I166" s="22" t="s">
        <v>52</v>
      </c>
      <c r="J166" s="22">
        <v>0.75</v>
      </c>
      <c r="K166" s="22">
        <f t="shared" si="2"/>
        <v>0.75</v>
      </c>
      <c r="L166" s="22"/>
    </row>
    <row r="167" spans="1:12" ht="12.75">
      <c r="A167" s="22">
        <v>164</v>
      </c>
      <c r="B167" s="22" t="s">
        <v>628</v>
      </c>
      <c r="C167" s="22" t="s">
        <v>463</v>
      </c>
      <c r="D167" s="22" t="s">
        <v>1320</v>
      </c>
      <c r="E167" s="22"/>
      <c r="F167" s="161"/>
      <c r="G167" s="22" t="s">
        <v>1348</v>
      </c>
      <c r="H167" s="22">
        <v>0.6</v>
      </c>
      <c r="I167" s="22"/>
      <c r="J167" s="22"/>
      <c r="K167" s="22">
        <f t="shared" si="2"/>
        <v>0.6</v>
      </c>
      <c r="L167" s="22"/>
    </row>
    <row r="168" spans="1:12" ht="12.75">
      <c r="A168" s="22">
        <v>165</v>
      </c>
      <c r="B168" s="8" t="s">
        <v>649</v>
      </c>
      <c r="C168" s="8" t="s">
        <v>463</v>
      </c>
      <c r="D168" s="7" t="s">
        <v>207</v>
      </c>
      <c r="E168" s="161"/>
      <c r="F168" s="22"/>
      <c r="G168" s="7"/>
      <c r="H168" s="22"/>
      <c r="I168" s="22" t="s">
        <v>55</v>
      </c>
      <c r="J168" s="22">
        <v>0.6</v>
      </c>
      <c r="K168" s="22">
        <f t="shared" si="2"/>
        <v>0.6</v>
      </c>
      <c r="L168" s="22"/>
    </row>
    <row r="169" spans="1:12" ht="12.75">
      <c r="A169" s="22">
        <v>166</v>
      </c>
      <c r="B169" s="22" t="s">
        <v>493</v>
      </c>
      <c r="C169" s="22" t="s">
        <v>568</v>
      </c>
      <c r="D169" s="22" t="s">
        <v>1417</v>
      </c>
      <c r="E169" s="22"/>
      <c r="F169" s="153"/>
      <c r="G169" s="22" t="s">
        <v>1349</v>
      </c>
      <c r="H169" s="106">
        <f>0.5/3+0.25</f>
        <v>0.41666666666666663</v>
      </c>
      <c r="I169" s="22" t="s">
        <v>241</v>
      </c>
      <c r="J169" s="22">
        <v>1.33</v>
      </c>
      <c r="K169" s="22">
        <f t="shared" si="2"/>
        <v>1.7466666666666666</v>
      </c>
      <c r="L169" s="22"/>
    </row>
    <row r="170" spans="1:12" ht="25.5">
      <c r="A170" s="22">
        <v>167</v>
      </c>
      <c r="B170" s="22" t="s">
        <v>734</v>
      </c>
      <c r="C170" s="22" t="s">
        <v>417</v>
      </c>
      <c r="D170" s="22" t="s">
        <v>1412</v>
      </c>
      <c r="E170" s="22"/>
      <c r="F170" s="153"/>
      <c r="G170" s="22" t="s">
        <v>1336</v>
      </c>
      <c r="H170" s="22">
        <v>0.5</v>
      </c>
      <c r="I170" s="7" t="s">
        <v>2286</v>
      </c>
      <c r="J170" s="22">
        <v>0.6</v>
      </c>
      <c r="K170" s="22">
        <f t="shared" si="2"/>
        <v>1.1</v>
      </c>
      <c r="L170" s="22"/>
    </row>
    <row r="171" spans="1:12" ht="12.75">
      <c r="A171" s="22">
        <v>168</v>
      </c>
      <c r="B171" s="22" t="s">
        <v>860</v>
      </c>
      <c r="C171" s="22" t="s">
        <v>417</v>
      </c>
      <c r="D171" s="22" t="s">
        <v>153</v>
      </c>
      <c r="E171" s="22"/>
      <c r="F171" s="153"/>
      <c r="G171" s="22" t="s">
        <v>449</v>
      </c>
      <c r="H171" s="22">
        <v>0.25</v>
      </c>
      <c r="I171" s="22"/>
      <c r="J171" s="22"/>
      <c r="K171" s="22">
        <f t="shared" si="2"/>
        <v>0.25</v>
      </c>
      <c r="L171" s="22"/>
    </row>
    <row r="172" spans="1:12" ht="12.75">
      <c r="A172" s="22">
        <v>169</v>
      </c>
      <c r="B172" s="22" t="s">
        <v>698</v>
      </c>
      <c r="C172" s="22" t="s">
        <v>581</v>
      </c>
      <c r="D172" s="22" t="s">
        <v>276</v>
      </c>
      <c r="E172" s="22"/>
      <c r="F172" s="22"/>
      <c r="G172" s="22" t="s">
        <v>459</v>
      </c>
      <c r="H172" s="22">
        <f>0.5/4</f>
        <v>0.125</v>
      </c>
      <c r="I172" s="22" t="s">
        <v>295</v>
      </c>
      <c r="J172" s="22">
        <v>1</v>
      </c>
      <c r="K172" s="22">
        <f t="shared" si="2"/>
        <v>1.125</v>
      </c>
      <c r="L172" s="22"/>
    </row>
    <row r="173" spans="1:12" ht="12.75">
      <c r="A173" s="22">
        <v>170</v>
      </c>
      <c r="B173" s="22" t="s">
        <v>712</v>
      </c>
      <c r="C173" s="22" t="s">
        <v>581</v>
      </c>
      <c r="D173" s="26" t="s">
        <v>1412</v>
      </c>
      <c r="E173" s="22"/>
      <c r="F173" s="22"/>
      <c r="G173" s="30" t="s">
        <v>1351</v>
      </c>
      <c r="H173" s="22">
        <f>0.5/3+0.167</f>
        <v>0.33366666666666667</v>
      </c>
      <c r="I173" s="22"/>
      <c r="J173" s="22"/>
      <c r="K173" s="22">
        <f t="shared" si="2"/>
        <v>0.33366666666666667</v>
      </c>
      <c r="L173" s="22"/>
    </row>
    <row r="174" spans="1:12" ht="12.75">
      <c r="A174" s="22">
        <v>171</v>
      </c>
      <c r="B174" s="22" t="s">
        <v>761</v>
      </c>
      <c r="C174" s="22" t="s">
        <v>581</v>
      </c>
      <c r="D174" s="22" t="s">
        <v>1407</v>
      </c>
      <c r="E174" s="22"/>
      <c r="F174" s="163"/>
      <c r="G174" s="22" t="s">
        <v>449</v>
      </c>
      <c r="H174" s="22">
        <v>0.25</v>
      </c>
      <c r="I174" s="22"/>
      <c r="J174" s="22"/>
      <c r="K174" s="22">
        <f t="shared" si="2"/>
        <v>0.25</v>
      </c>
      <c r="L174" s="22"/>
    </row>
    <row r="175" spans="1:12" ht="12.75">
      <c r="A175" s="22">
        <v>172</v>
      </c>
      <c r="B175" s="8" t="s">
        <v>1244</v>
      </c>
      <c r="C175" s="8" t="s">
        <v>581</v>
      </c>
      <c r="D175" s="7" t="s">
        <v>246</v>
      </c>
      <c r="E175" s="161"/>
      <c r="F175" s="22"/>
      <c r="G175" s="7"/>
      <c r="H175" s="22"/>
      <c r="I175" s="22" t="s">
        <v>248</v>
      </c>
      <c r="J175" s="22">
        <v>0.75</v>
      </c>
      <c r="K175" s="22">
        <f t="shared" si="2"/>
        <v>0.75</v>
      </c>
      <c r="L175" s="22"/>
    </row>
    <row r="176" spans="1:12" ht="12.75">
      <c r="A176" s="22">
        <v>173</v>
      </c>
      <c r="B176" s="8" t="s">
        <v>1292</v>
      </c>
      <c r="C176" s="8" t="s">
        <v>581</v>
      </c>
      <c r="D176" s="7" t="s">
        <v>289</v>
      </c>
      <c r="E176" s="153"/>
      <c r="F176" s="22"/>
      <c r="G176" s="22"/>
      <c r="H176" s="99"/>
      <c r="I176" s="22" t="s">
        <v>298</v>
      </c>
      <c r="J176" s="22">
        <v>1</v>
      </c>
      <c r="K176" s="22">
        <f t="shared" si="2"/>
        <v>1</v>
      </c>
      <c r="L176" s="22"/>
    </row>
    <row r="177" spans="1:12" ht="12.75">
      <c r="A177" s="22">
        <v>174</v>
      </c>
      <c r="B177" s="8" t="s">
        <v>1270</v>
      </c>
      <c r="C177" s="8" t="s">
        <v>581</v>
      </c>
      <c r="D177" s="7" t="s">
        <v>279</v>
      </c>
      <c r="E177" s="159"/>
      <c r="F177" s="106"/>
      <c r="G177" s="94"/>
      <c r="H177" s="106"/>
      <c r="I177" s="22" t="s">
        <v>293</v>
      </c>
      <c r="J177" s="106">
        <v>0.75</v>
      </c>
      <c r="K177" s="22">
        <f t="shared" si="2"/>
        <v>0.75</v>
      </c>
      <c r="L177" s="106"/>
    </row>
    <row r="178" spans="1:12" ht="12.75">
      <c r="A178" s="22">
        <v>175</v>
      </c>
      <c r="B178" s="8" t="s">
        <v>1243</v>
      </c>
      <c r="C178" s="8" t="s">
        <v>581</v>
      </c>
      <c r="D178" s="7" t="s">
        <v>247</v>
      </c>
      <c r="E178" s="161"/>
      <c r="F178" s="22"/>
      <c r="G178" s="7"/>
      <c r="H178" s="22"/>
      <c r="I178" s="22" t="s">
        <v>248</v>
      </c>
      <c r="J178" s="22">
        <v>0.75</v>
      </c>
      <c r="K178" s="22">
        <f t="shared" si="2"/>
        <v>0.75</v>
      </c>
      <c r="L178" s="22"/>
    </row>
    <row r="179" spans="1:12" ht="12.75">
      <c r="A179" s="22">
        <v>176</v>
      </c>
      <c r="B179" s="8" t="s">
        <v>908</v>
      </c>
      <c r="C179" s="8" t="s">
        <v>581</v>
      </c>
      <c r="D179" s="7" t="s">
        <v>178</v>
      </c>
      <c r="E179" s="161"/>
      <c r="F179" s="22"/>
      <c r="G179" s="22"/>
      <c r="H179" s="22"/>
      <c r="I179" s="22" t="s">
        <v>45</v>
      </c>
      <c r="J179" s="22">
        <v>1.5</v>
      </c>
      <c r="K179" s="22">
        <f t="shared" si="2"/>
        <v>1.5</v>
      </c>
      <c r="L179" s="22"/>
    </row>
    <row r="180" spans="1:12" ht="12.75">
      <c r="A180" s="22">
        <v>177</v>
      </c>
      <c r="B180" s="8" t="s">
        <v>908</v>
      </c>
      <c r="C180" s="8" t="s">
        <v>581</v>
      </c>
      <c r="D180" s="7" t="s">
        <v>276</v>
      </c>
      <c r="E180" s="163"/>
      <c r="F180" s="22"/>
      <c r="G180" s="7"/>
      <c r="H180" s="22"/>
      <c r="I180" s="22" t="s">
        <v>293</v>
      </c>
      <c r="J180" s="169">
        <v>0.75</v>
      </c>
      <c r="K180" s="22">
        <f t="shared" si="2"/>
        <v>0.75</v>
      </c>
      <c r="L180" s="22"/>
    </row>
    <row r="181" spans="1:12" ht="12.75">
      <c r="A181" s="22">
        <v>178</v>
      </c>
      <c r="B181" s="8" t="s">
        <v>908</v>
      </c>
      <c r="C181" s="8" t="s">
        <v>581</v>
      </c>
      <c r="D181" s="7" t="s">
        <v>279</v>
      </c>
      <c r="E181" s="106"/>
      <c r="F181" s="106"/>
      <c r="G181" s="94"/>
      <c r="H181" s="106"/>
      <c r="I181" s="22" t="s">
        <v>293</v>
      </c>
      <c r="J181" s="169">
        <v>0.75</v>
      </c>
      <c r="K181" s="22">
        <f t="shared" si="2"/>
        <v>0.75</v>
      </c>
      <c r="L181" s="106"/>
    </row>
    <row r="182" spans="1:12" ht="12.75">
      <c r="A182" s="22">
        <v>179</v>
      </c>
      <c r="B182" s="8" t="s">
        <v>464</v>
      </c>
      <c r="C182" s="8" t="s">
        <v>581</v>
      </c>
      <c r="D182" s="144" t="s">
        <v>288</v>
      </c>
      <c r="E182" s="145"/>
      <c r="F182" s="130"/>
      <c r="G182" s="144"/>
      <c r="H182" s="130"/>
      <c r="I182" s="130" t="s">
        <v>255</v>
      </c>
      <c r="J182" s="173">
        <v>0.8</v>
      </c>
      <c r="K182" s="22">
        <f t="shared" si="2"/>
        <v>0.8</v>
      </c>
      <c r="L182" s="130"/>
    </row>
    <row r="183" spans="1:12" ht="12.75">
      <c r="A183" s="22">
        <v>180</v>
      </c>
      <c r="B183" s="8" t="s">
        <v>1298</v>
      </c>
      <c r="C183" s="8" t="s">
        <v>581</v>
      </c>
      <c r="D183" s="7" t="s">
        <v>1168</v>
      </c>
      <c r="E183" s="30" t="s">
        <v>1167</v>
      </c>
      <c r="F183" s="22">
        <v>0.5</v>
      </c>
      <c r="G183" s="156"/>
      <c r="H183" s="158"/>
      <c r="I183" s="22"/>
      <c r="J183" s="22"/>
      <c r="K183" s="22">
        <f t="shared" si="2"/>
        <v>0.5</v>
      </c>
      <c r="L183" s="22"/>
    </row>
    <row r="184" spans="1:12" ht="25.5">
      <c r="A184" s="22">
        <v>181</v>
      </c>
      <c r="B184" s="8" t="s">
        <v>1198</v>
      </c>
      <c r="C184" s="8" t="s">
        <v>581</v>
      </c>
      <c r="D184" s="7" t="s">
        <v>200</v>
      </c>
      <c r="E184" s="22"/>
      <c r="F184" s="22"/>
      <c r="G184" s="160"/>
      <c r="H184" s="158"/>
      <c r="I184" s="7" t="s">
        <v>1446</v>
      </c>
      <c r="J184" s="22">
        <v>0.6</v>
      </c>
      <c r="K184" s="22">
        <f t="shared" si="2"/>
        <v>0.6</v>
      </c>
      <c r="L184" s="22"/>
    </row>
    <row r="185" spans="1:12" ht="12.75">
      <c r="A185" s="22">
        <v>182</v>
      </c>
      <c r="B185" s="8" t="s">
        <v>1267</v>
      </c>
      <c r="C185" s="8" t="s">
        <v>581</v>
      </c>
      <c r="D185" s="7" t="s">
        <v>279</v>
      </c>
      <c r="E185" s="169"/>
      <c r="F185" s="22"/>
      <c r="G185" s="7"/>
      <c r="H185" s="22"/>
      <c r="I185" s="22" t="s">
        <v>1447</v>
      </c>
      <c r="J185" s="169">
        <v>0.75</v>
      </c>
      <c r="K185" s="22">
        <f t="shared" si="2"/>
        <v>0.75</v>
      </c>
      <c r="L185" s="22"/>
    </row>
    <row r="186" spans="1:12" ht="12.75">
      <c r="A186" s="22">
        <v>183</v>
      </c>
      <c r="B186" s="8" t="s">
        <v>1271</v>
      </c>
      <c r="C186" s="8" t="s">
        <v>581</v>
      </c>
      <c r="D186" s="7" t="s">
        <v>279</v>
      </c>
      <c r="E186" s="165"/>
      <c r="F186" s="22"/>
      <c r="G186" s="7"/>
      <c r="H186" s="22"/>
      <c r="I186" s="22" t="s">
        <v>1448</v>
      </c>
      <c r="J186" s="106">
        <v>0.75</v>
      </c>
      <c r="K186" s="22">
        <f t="shared" si="2"/>
        <v>0.75</v>
      </c>
      <c r="L186" s="22"/>
    </row>
    <row r="187" spans="1:12" ht="12.75">
      <c r="A187" s="22">
        <v>184</v>
      </c>
      <c r="B187" s="22" t="s">
        <v>869</v>
      </c>
      <c r="C187" s="22" t="s">
        <v>581</v>
      </c>
      <c r="D187" s="22" t="s">
        <v>278</v>
      </c>
      <c r="E187" s="22"/>
      <c r="F187" s="153"/>
      <c r="G187" s="22" t="s">
        <v>415</v>
      </c>
      <c r="H187" s="22">
        <v>0.5</v>
      </c>
      <c r="I187" s="22"/>
      <c r="J187" s="22"/>
      <c r="K187" s="22">
        <f t="shared" si="2"/>
        <v>0.5</v>
      </c>
      <c r="L187" s="22"/>
    </row>
    <row r="188" spans="1:12" ht="12.75">
      <c r="A188" s="22">
        <v>185</v>
      </c>
      <c r="B188" s="8" t="s">
        <v>1204</v>
      </c>
      <c r="C188" s="8" t="s">
        <v>423</v>
      </c>
      <c r="D188" s="7" t="s">
        <v>150</v>
      </c>
      <c r="E188" s="94"/>
      <c r="F188" s="22"/>
      <c r="G188" s="156"/>
      <c r="H188" s="99"/>
      <c r="I188" s="22" t="s">
        <v>202</v>
      </c>
      <c r="J188" s="22">
        <v>0.75</v>
      </c>
      <c r="K188" s="22">
        <f t="shared" si="2"/>
        <v>0.75</v>
      </c>
      <c r="L188" s="22"/>
    </row>
    <row r="189" spans="1:12" ht="12.75">
      <c r="A189" s="22">
        <v>186</v>
      </c>
      <c r="B189" s="8" t="s">
        <v>1190</v>
      </c>
      <c r="C189" s="8" t="s">
        <v>423</v>
      </c>
      <c r="D189" s="7" t="s">
        <v>145</v>
      </c>
      <c r="E189" s="94"/>
      <c r="F189" s="22"/>
      <c r="G189" s="156"/>
      <c r="H189" s="22"/>
      <c r="I189" s="22" t="s">
        <v>132</v>
      </c>
      <c r="J189" s="22">
        <v>1</v>
      </c>
      <c r="K189" s="22">
        <f t="shared" si="2"/>
        <v>1</v>
      </c>
      <c r="L189" s="22"/>
    </row>
    <row r="190" spans="1:12" ht="12.75">
      <c r="A190" s="22">
        <v>187</v>
      </c>
      <c r="B190" s="8" t="s">
        <v>807</v>
      </c>
      <c r="C190" s="8" t="s">
        <v>423</v>
      </c>
      <c r="D190" s="7" t="s">
        <v>265</v>
      </c>
      <c r="E190" s="30" t="s">
        <v>1167</v>
      </c>
      <c r="F190" s="22">
        <v>0.5</v>
      </c>
      <c r="G190" s="22"/>
      <c r="H190" s="99"/>
      <c r="I190" s="22"/>
      <c r="J190" s="22"/>
      <c r="K190" s="22">
        <f t="shared" si="2"/>
        <v>0.5</v>
      </c>
      <c r="L190" s="22"/>
    </row>
    <row r="191" spans="1:12" ht="12.75">
      <c r="A191" s="22">
        <v>188</v>
      </c>
      <c r="B191" s="8" t="s">
        <v>1272</v>
      </c>
      <c r="C191" s="8" t="s">
        <v>423</v>
      </c>
      <c r="D191" s="7" t="s">
        <v>276</v>
      </c>
      <c r="E191" s="153"/>
      <c r="F191" s="22"/>
      <c r="G191" s="22"/>
      <c r="H191" s="99"/>
      <c r="I191" s="22" t="s">
        <v>293</v>
      </c>
      <c r="J191" s="106">
        <v>0.75</v>
      </c>
      <c r="K191" s="22">
        <f t="shared" si="2"/>
        <v>0.75</v>
      </c>
      <c r="L191" s="30"/>
    </row>
    <row r="192" spans="1:12" ht="12.75">
      <c r="A192" s="22">
        <v>189</v>
      </c>
      <c r="B192" s="22" t="s">
        <v>862</v>
      </c>
      <c r="C192" s="22" t="s">
        <v>423</v>
      </c>
      <c r="D192" s="22" t="s">
        <v>1421</v>
      </c>
      <c r="E192" s="22"/>
      <c r="F192" s="22"/>
      <c r="G192" s="22" t="s">
        <v>449</v>
      </c>
      <c r="H192" s="22">
        <v>0.25</v>
      </c>
      <c r="I192" s="22"/>
      <c r="J192" s="22"/>
      <c r="K192" s="22">
        <f t="shared" si="2"/>
        <v>0.25</v>
      </c>
      <c r="L192" s="22"/>
    </row>
    <row r="193" spans="1:12" ht="12.75">
      <c r="A193" s="22">
        <v>190</v>
      </c>
      <c r="B193" s="8" t="s">
        <v>701</v>
      </c>
      <c r="C193" s="8" t="s">
        <v>423</v>
      </c>
      <c r="D193" s="7" t="s">
        <v>164</v>
      </c>
      <c r="E193" s="22"/>
      <c r="F193" s="22"/>
      <c r="G193" s="7"/>
      <c r="H193" s="22"/>
      <c r="I193" s="22" t="s">
        <v>292</v>
      </c>
      <c r="J193" s="106">
        <v>0.6</v>
      </c>
      <c r="K193" s="22">
        <f t="shared" si="2"/>
        <v>0.6</v>
      </c>
      <c r="L193" s="22"/>
    </row>
    <row r="194" spans="1:12" ht="12.75">
      <c r="A194" s="22">
        <v>191</v>
      </c>
      <c r="B194" s="22" t="s">
        <v>552</v>
      </c>
      <c r="C194" s="22" t="s">
        <v>423</v>
      </c>
      <c r="D194" s="22" t="s">
        <v>281</v>
      </c>
      <c r="E194" s="22"/>
      <c r="F194" s="153"/>
      <c r="G194" s="22" t="s">
        <v>449</v>
      </c>
      <c r="H194" s="22">
        <v>0.25</v>
      </c>
      <c r="I194" s="22"/>
      <c r="J194" s="22"/>
      <c r="K194" s="22">
        <f t="shared" si="2"/>
        <v>0.25</v>
      </c>
      <c r="L194" s="22"/>
    </row>
    <row r="195" spans="1:12" ht="12.75">
      <c r="A195" s="22">
        <v>192</v>
      </c>
      <c r="B195" s="8" t="s">
        <v>1283</v>
      </c>
      <c r="C195" s="8" t="s">
        <v>423</v>
      </c>
      <c r="D195" s="7" t="s">
        <v>164</v>
      </c>
      <c r="E195" s="153"/>
      <c r="F195" s="22"/>
      <c r="G195" s="7"/>
      <c r="H195" s="22"/>
      <c r="I195" s="22" t="s">
        <v>292</v>
      </c>
      <c r="J195" s="106">
        <v>0.6</v>
      </c>
      <c r="K195" s="22">
        <f t="shared" si="2"/>
        <v>0.6</v>
      </c>
      <c r="L195" s="22"/>
    </row>
    <row r="196" spans="1:12" ht="12.75">
      <c r="A196" s="22">
        <v>193</v>
      </c>
      <c r="B196" s="22" t="s">
        <v>428</v>
      </c>
      <c r="C196" s="22" t="s">
        <v>423</v>
      </c>
      <c r="D196" s="26" t="s">
        <v>169</v>
      </c>
      <c r="E196" s="22"/>
      <c r="F196" s="153"/>
      <c r="G196" s="22" t="s">
        <v>449</v>
      </c>
      <c r="H196" s="22">
        <v>0.25</v>
      </c>
      <c r="I196" s="22"/>
      <c r="J196" s="22"/>
      <c r="K196" s="22">
        <f t="shared" si="2"/>
        <v>0.25</v>
      </c>
      <c r="L196" s="22"/>
    </row>
    <row r="197" spans="1:12" ht="25.5">
      <c r="A197" s="22">
        <v>194</v>
      </c>
      <c r="B197" s="22" t="s">
        <v>438</v>
      </c>
      <c r="C197" s="22" t="s">
        <v>423</v>
      </c>
      <c r="D197" s="22" t="s">
        <v>278</v>
      </c>
      <c r="E197" s="22"/>
      <c r="F197" s="134"/>
      <c r="G197" s="132" t="s">
        <v>1449</v>
      </c>
      <c r="H197" s="22">
        <v>1</v>
      </c>
      <c r="I197" s="22"/>
      <c r="J197" s="22"/>
      <c r="K197" s="22">
        <f t="shared" si="2"/>
        <v>1</v>
      </c>
      <c r="L197" s="22"/>
    </row>
    <row r="198" spans="1:12" ht="12.75">
      <c r="A198" s="22">
        <v>195</v>
      </c>
      <c r="B198" s="8" t="s">
        <v>445</v>
      </c>
      <c r="C198" s="8" t="s">
        <v>423</v>
      </c>
      <c r="D198" s="7" t="s">
        <v>180</v>
      </c>
      <c r="E198" s="22"/>
      <c r="F198" s="22"/>
      <c r="G198" s="7"/>
      <c r="H198" s="22"/>
      <c r="I198" s="22" t="s">
        <v>45</v>
      </c>
      <c r="J198" s="22">
        <v>1.5</v>
      </c>
      <c r="K198" s="22">
        <f aca="true" t="shared" si="3" ref="K198:K261">J198+H198+F198</f>
        <v>1.5</v>
      </c>
      <c r="L198" s="22"/>
    </row>
    <row r="199" spans="1:12" ht="12.75">
      <c r="A199" s="22">
        <v>196</v>
      </c>
      <c r="B199" s="22" t="s">
        <v>445</v>
      </c>
      <c r="C199" s="22" t="s">
        <v>423</v>
      </c>
      <c r="D199" s="26" t="s">
        <v>1411</v>
      </c>
      <c r="E199" s="30" t="s">
        <v>315</v>
      </c>
      <c r="F199" s="22">
        <v>1</v>
      </c>
      <c r="G199" s="30" t="s">
        <v>664</v>
      </c>
      <c r="H199" s="22">
        <v>0.25</v>
      </c>
      <c r="I199" s="22"/>
      <c r="J199" s="22"/>
      <c r="K199" s="22">
        <f t="shared" si="3"/>
        <v>1.25</v>
      </c>
      <c r="L199" s="22"/>
    </row>
    <row r="200" spans="1:12" ht="12.75">
      <c r="A200" s="22">
        <v>197</v>
      </c>
      <c r="B200" s="22" t="s">
        <v>448</v>
      </c>
      <c r="C200" s="22" t="s">
        <v>423</v>
      </c>
      <c r="D200" s="26" t="s">
        <v>279</v>
      </c>
      <c r="E200" s="22"/>
      <c r="F200" s="153"/>
      <c r="G200" s="30" t="s">
        <v>1384</v>
      </c>
      <c r="H200" s="22">
        <f>0.5+0.75+0.167*2</f>
        <v>1.584</v>
      </c>
      <c r="I200" s="22" t="s">
        <v>294</v>
      </c>
      <c r="J200" s="22">
        <v>1</v>
      </c>
      <c r="K200" s="22">
        <f t="shared" si="3"/>
        <v>2.584</v>
      </c>
      <c r="L200" s="22"/>
    </row>
    <row r="201" spans="1:12" ht="12.75">
      <c r="A201" s="22">
        <v>198</v>
      </c>
      <c r="B201" s="22" t="s">
        <v>518</v>
      </c>
      <c r="C201" s="22" t="s">
        <v>423</v>
      </c>
      <c r="D201" s="22" t="s">
        <v>206</v>
      </c>
      <c r="E201" s="22"/>
      <c r="F201" s="153"/>
      <c r="G201" s="22" t="s">
        <v>449</v>
      </c>
      <c r="H201" s="22">
        <v>0.25</v>
      </c>
      <c r="I201" s="22"/>
      <c r="J201" s="22"/>
      <c r="K201" s="22">
        <f t="shared" si="3"/>
        <v>0.25</v>
      </c>
      <c r="L201" s="22"/>
    </row>
    <row r="202" spans="1:12" ht="12.75">
      <c r="A202" s="22">
        <v>199</v>
      </c>
      <c r="B202" s="22" t="s">
        <v>768</v>
      </c>
      <c r="C202" s="22" t="s">
        <v>423</v>
      </c>
      <c r="D202" s="38" t="s">
        <v>1422</v>
      </c>
      <c r="E202" s="22"/>
      <c r="F202" s="22"/>
      <c r="G202" s="22" t="s">
        <v>638</v>
      </c>
      <c r="H202" s="106">
        <f>0.5/3</f>
        <v>0.16666666666666666</v>
      </c>
      <c r="I202" s="22"/>
      <c r="J202" s="22"/>
      <c r="K202" s="22">
        <f t="shared" si="3"/>
        <v>0.16666666666666666</v>
      </c>
      <c r="L202" s="22"/>
    </row>
    <row r="203" spans="1:12" ht="12.75">
      <c r="A203" s="22">
        <v>200</v>
      </c>
      <c r="B203" s="22" t="s">
        <v>558</v>
      </c>
      <c r="C203" s="22" t="s">
        <v>423</v>
      </c>
      <c r="D203" s="22" t="s">
        <v>1308</v>
      </c>
      <c r="E203" s="22"/>
      <c r="F203" s="153"/>
      <c r="G203" s="22" t="s">
        <v>481</v>
      </c>
      <c r="H203" s="22">
        <v>0.1</v>
      </c>
      <c r="I203" s="22"/>
      <c r="J203" s="22"/>
      <c r="K203" s="22">
        <f t="shared" si="3"/>
        <v>0.1</v>
      </c>
      <c r="L203" s="22"/>
    </row>
    <row r="204" spans="1:12" ht="12.75">
      <c r="A204" s="22">
        <v>201</v>
      </c>
      <c r="B204" s="8" t="s">
        <v>477</v>
      </c>
      <c r="C204" s="8" t="s">
        <v>423</v>
      </c>
      <c r="D204" s="7" t="s">
        <v>215</v>
      </c>
      <c r="E204" s="152"/>
      <c r="F204" s="22"/>
      <c r="G204" s="7"/>
      <c r="H204" s="22"/>
      <c r="I204" s="22" t="s">
        <v>51</v>
      </c>
      <c r="J204" s="22">
        <v>0.6</v>
      </c>
      <c r="K204" s="22">
        <f t="shared" si="3"/>
        <v>0.6</v>
      </c>
      <c r="L204" s="22"/>
    </row>
    <row r="205" spans="1:12" ht="12.75">
      <c r="A205" s="22">
        <v>202</v>
      </c>
      <c r="B205" s="22" t="s">
        <v>477</v>
      </c>
      <c r="C205" s="22" t="s">
        <v>423</v>
      </c>
      <c r="D205" s="26" t="s">
        <v>1319</v>
      </c>
      <c r="E205" s="22"/>
      <c r="F205" s="153"/>
      <c r="G205" s="22" t="s">
        <v>415</v>
      </c>
      <c r="H205" s="22">
        <v>0.5</v>
      </c>
      <c r="I205" s="22" t="s">
        <v>54</v>
      </c>
      <c r="J205" s="22">
        <v>0.75</v>
      </c>
      <c r="K205" s="22">
        <f t="shared" si="3"/>
        <v>1.25</v>
      </c>
      <c r="L205" s="22"/>
    </row>
    <row r="206" spans="1:12" ht="38.25">
      <c r="A206" s="22">
        <v>203</v>
      </c>
      <c r="B206" s="8" t="s">
        <v>873</v>
      </c>
      <c r="C206" s="8" t="s">
        <v>423</v>
      </c>
      <c r="D206" s="7" t="s">
        <v>1314</v>
      </c>
      <c r="E206" s="153"/>
      <c r="F206" s="22"/>
      <c r="G206" s="7" t="s">
        <v>2455</v>
      </c>
      <c r="H206" s="22">
        <f>0.5+1/4</f>
        <v>0.75</v>
      </c>
      <c r="I206" s="22" t="s">
        <v>132</v>
      </c>
      <c r="J206" s="22">
        <v>1</v>
      </c>
      <c r="K206" s="22">
        <f t="shared" si="3"/>
        <v>1.75</v>
      </c>
      <c r="L206" s="22"/>
    </row>
    <row r="207" spans="1:12" ht="12.75">
      <c r="A207" s="22">
        <v>205</v>
      </c>
      <c r="B207" s="22" t="s">
        <v>804</v>
      </c>
      <c r="C207" s="22" t="s">
        <v>423</v>
      </c>
      <c r="D207" s="22" t="s">
        <v>1423</v>
      </c>
      <c r="E207" s="22"/>
      <c r="F207" s="153"/>
      <c r="G207" s="22" t="s">
        <v>1350</v>
      </c>
      <c r="H207" s="22">
        <f>0.5+0.167*2</f>
        <v>0.8340000000000001</v>
      </c>
      <c r="I207" s="22"/>
      <c r="J207" s="22"/>
      <c r="K207" s="22">
        <f t="shared" si="3"/>
        <v>0.8340000000000001</v>
      </c>
      <c r="L207" s="22"/>
    </row>
    <row r="208" spans="1:12" ht="12.75">
      <c r="A208" s="22">
        <v>206</v>
      </c>
      <c r="B208" s="22" t="s">
        <v>833</v>
      </c>
      <c r="C208" s="22" t="s">
        <v>834</v>
      </c>
      <c r="D208" s="22" t="s">
        <v>1424</v>
      </c>
      <c r="E208" s="22"/>
      <c r="F208" s="22"/>
      <c r="G208" s="22" t="s">
        <v>415</v>
      </c>
      <c r="H208" s="22">
        <v>0.5</v>
      </c>
      <c r="I208" s="22"/>
      <c r="J208" s="22"/>
      <c r="K208" s="22">
        <f t="shared" si="3"/>
        <v>0.5</v>
      </c>
      <c r="L208" s="22"/>
    </row>
    <row r="209" spans="1:12" ht="12.75">
      <c r="A209" s="22">
        <v>207</v>
      </c>
      <c r="B209" s="22" t="s">
        <v>828</v>
      </c>
      <c r="C209" s="22" t="s">
        <v>441</v>
      </c>
      <c r="D209" s="22" t="s">
        <v>1412</v>
      </c>
      <c r="E209" s="30" t="s">
        <v>1306</v>
      </c>
      <c r="F209" s="22">
        <v>0.5</v>
      </c>
      <c r="G209" s="22" t="s">
        <v>419</v>
      </c>
      <c r="H209" s="106">
        <f>0.5/3</f>
        <v>0.16666666666666666</v>
      </c>
      <c r="I209" s="22" t="s">
        <v>202</v>
      </c>
      <c r="J209" s="22">
        <v>0.75</v>
      </c>
      <c r="K209" s="22">
        <f t="shared" si="3"/>
        <v>1.4166666666666665</v>
      </c>
      <c r="L209" s="22"/>
    </row>
    <row r="210" spans="1:12" ht="12.75">
      <c r="A210" s="22">
        <v>208</v>
      </c>
      <c r="B210" s="8" t="s">
        <v>1250</v>
      </c>
      <c r="C210" s="8" t="s">
        <v>441</v>
      </c>
      <c r="D210" s="7" t="s">
        <v>181</v>
      </c>
      <c r="E210" s="153"/>
      <c r="F210" s="22"/>
      <c r="G210" s="7"/>
      <c r="H210" s="22"/>
      <c r="I210" s="22" t="s">
        <v>45</v>
      </c>
      <c r="J210" s="22">
        <v>1.5</v>
      </c>
      <c r="K210" s="22">
        <f t="shared" si="3"/>
        <v>1.5</v>
      </c>
      <c r="L210" s="22"/>
    </row>
    <row r="211" spans="1:12" ht="12.75">
      <c r="A211" s="22">
        <v>209</v>
      </c>
      <c r="B211" s="22" t="s">
        <v>791</v>
      </c>
      <c r="C211" s="22" t="s">
        <v>441</v>
      </c>
      <c r="D211" s="22" t="s">
        <v>1412</v>
      </c>
      <c r="E211" s="22"/>
      <c r="F211" s="153"/>
      <c r="G211" s="22" t="s">
        <v>449</v>
      </c>
      <c r="H211" s="22">
        <v>0.25</v>
      </c>
      <c r="I211" s="22"/>
      <c r="J211" s="22"/>
      <c r="K211" s="22">
        <f t="shared" si="3"/>
        <v>0.25</v>
      </c>
      <c r="L211" s="22"/>
    </row>
    <row r="212" spans="1:12" ht="38.25">
      <c r="A212" s="22">
        <v>210</v>
      </c>
      <c r="B212" s="22" t="s">
        <v>870</v>
      </c>
      <c r="C212" s="22" t="s">
        <v>441</v>
      </c>
      <c r="D212" s="38" t="s">
        <v>265</v>
      </c>
      <c r="E212" s="22"/>
      <c r="F212" s="153"/>
      <c r="G212" s="7" t="s">
        <v>2466</v>
      </c>
      <c r="H212" s="22">
        <f>0.25+1/3</f>
        <v>0.5833333333333333</v>
      </c>
      <c r="I212" s="22"/>
      <c r="J212" s="22"/>
      <c r="K212" s="22">
        <f t="shared" si="3"/>
        <v>0.5833333333333333</v>
      </c>
      <c r="L212" s="22"/>
    </row>
    <row r="213" spans="1:12" ht="12.75">
      <c r="A213" s="22">
        <v>211</v>
      </c>
      <c r="B213" s="8" t="s">
        <v>887</v>
      </c>
      <c r="C213" s="8" t="s">
        <v>333</v>
      </c>
      <c r="D213" s="7" t="s">
        <v>145</v>
      </c>
      <c r="E213" s="94"/>
      <c r="F213" s="22"/>
      <c r="G213" s="156"/>
      <c r="H213" s="22"/>
      <c r="I213" s="22" t="s">
        <v>132</v>
      </c>
      <c r="J213" s="22">
        <v>1</v>
      </c>
      <c r="K213" s="22">
        <f t="shared" si="3"/>
        <v>1</v>
      </c>
      <c r="L213" s="22"/>
    </row>
    <row r="214" spans="1:12" s="74" customFormat="1" ht="12.75">
      <c r="A214" s="22">
        <v>212</v>
      </c>
      <c r="B214" s="22" t="s">
        <v>751</v>
      </c>
      <c r="C214" s="22" t="s">
        <v>333</v>
      </c>
      <c r="D214" s="22" t="s">
        <v>1404</v>
      </c>
      <c r="E214" s="22"/>
      <c r="F214" s="166"/>
      <c r="G214" s="22" t="s">
        <v>415</v>
      </c>
      <c r="H214" s="22">
        <v>0.5</v>
      </c>
      <c r="I214" s="22" t="s">
        <v>293</v>
      </c>
      <c r="J214" s="106">
        <v>0.75</v>
      </c>
      <c r="K214" s="22">
        <f t="shared" si="3"/>
        <v>1.25</v>
      </c>
      <c r="L214" s="22"/>
    </row>
    <row r="215" spans="1:12" s="74" customFormat="1" ht="12.75">
      <c r="A215" s="22">
        <v>213</v>
      </c>
      <c r="B215" s="22" t="s">
        <v>516</v>
      </c>
      <c r="C215" s="22" t="s">
        <v>333</v>
      </c>
      <c r="D215" s="22" t="s">
        <v>281</v>
      </c>
      <c r="E215" s="22"/>
      <c r="F215" s="153"/>
      <c r="G215" s="30" t="s">
        <v>1351</v>
      </c>
      <c r="H215" s="22">
        <f>0.334</f>
        <v>0.334</v>
      </c>
      <c r="I215" s="22"/>
      <c r="J215" s="22"/>
      <c r="K215" s="22">
        <f t="shared" si="3"/>
        <v>0.334</v>
      </c>
      <c r="L215" s="22"/>
    </row>
    <row r="216" spans="1:12" s="74" customFormat="1" ht="12.75">
      <c r="A216" s="22">
        <v>214</v>
      </c>
      <c r="B216" s="22" t="s">
        <v>863</v>
      </c>
      <c r="C216" s="22" t="s">
        <v>333</v>
      </c>
      <c r="D216" s="22" t="s">
        <v>1308</v>
      </c>
      <c r="E216" s="22"/>
      <c r="F216" s="153"/>
      <c r="G216" s="22" t="s">
        <v>481</v>
      </c>
      <c r="H216" s="22">
        <v>0.1</v>
      </c>
      <c r="I216" s="22"/>
      <c r="J216" s="22"/>
      <c r="K216" s="22">
        <f t="shared" si="3"/>
        <v>0.1</v>
      </c>
      <c r="L216" s="22"/>
    </row>
    <row r="217" spans="1:12" s="74" customFormat="1" ht="12.75">
      <c r="A217" s="22">
        <v>215</v>
      </c>
      <c r="B217" s="8" t="s">
        <v>1218</v>
      </c>
      <c r="C217" s="8" t="s">
        <v>333</v>
      </c>
      <c r="D217" s="7" t="s">
        <v>162</v>
      </c>
      <c r="E217" s="161"/>
      <c r="F217" s="22"/>
      <c r="G217" s="7"/>
      <c r="H217" s="22"/>
      <c r="I217" s="22" t="s">
        <v>55</v>
      </c>
      <c r="J217" s="22">
        <v>0.6</v>
      </c>
      <c r="K217" s="22">
        <f t="shared" si="3"/>
        <v>0.6</v>
      </c>
      <c r="L217" s="22"/>
    </row>
    <row r="218" spans="1:12" ht="12.75">
      <c r="A218" s="22">
        <v>216</v>
      </c>
      <c r="B218" s="8" t="s">
        <v>658</v>
      </c>
      <c r="C218" s="8" t="s">
        <v>333</v>
      </c>
      <c r="D218" s="7" t="s">
        <v>178</v>
      </c>
      <c r="E218" s="94"/>
      <c r="F218" s="22"/>
      <c r="G218" s="7"/>
      <c r="H218" s="22"/>
      <c r="I218" s="22" t="s">
        <v>45</v>
      </c>
      <c r="J218" s="22">
        <v>1.5</v>
      </c>
      <c r="K218" s="22">
        <f t="shared" si="3"/>
        <v>1.5</v>
      </c>
      <c r="L218" s="22"/>
    </row>
    <row r="219" spans="1:12" ht="12.75">
      <c r="A219" s="22">
        <v>217</v>
      </c>
      <c r="B219" s="8" t="s">
        <v>595</v>
      </c>
      <c r="C219" s="8" t="s">
        <v>333</v>
      </c>
      <c r="D219" s="7" t="s">
        <v>167</v>
      </c>
      <c r="E219" s="153"/>
      <c r="F219" s="22"/>
      <c r="G219" s="7"/>
      <c r="H219" s="164"/>
      <c r="I219" s="22" t="s">
        <v>70</v>
      </c>
      <c r="J219" s="22">
        <v>0.6</v>
      </c>
      <c r="K219" s="22">
        <f t="shared" si="3"/>
        <v>0.6</v>
      </c>
      <c r="L219" s="22"/>
    </row>
    <row r="220" spans="1:12" ht="12.75">
      <c r="A220" s="22">
        <v>218</v>
      </c>
      <c r="B220" s="22" t="s">
        <v>853</v>
      </c>
      <c r="C220" s="22" t="s">
        <v>474</v>
      </c>
      <c r="D220" s="22" t="s">
        <v>186</v>
      </c>
      <c r="E220" s="22"/>
      <c r="F220" s="153"/>
      <c r="G220" s="22" t="s">
        <v>419</v>
      </c>
      <c r="H220" s="106">
        <f>0.5/3</f>
        <v>0.16666666666666666</v>
      </c>
      <c r="I220" s="22"/>
      <c r="J220" s="22"/>
      <c r="K220" s="22">
        <f t="shared" si="3"/>
        <v>0.16666666666666666</v>
      </c>
      <c r="L220" s="22"/>
    </row>
    <row r="221" spans="1:12" ht="12.75">
      <c r="A221" s="22">
        <v>219</v>
      </c>
      <c r="B221" s="22" t="s">
        <v>537</v>
      </c>
      <c r="C221" s="22" t="s">
        <v>474</v>
      </c>
      <c r="D221" s="26" t="s">
        <v>281</v>
      </c>
      <c r="E221" s="22"/>
      <c r="F221" s="22"/>
      <c r="G221" s="30" t="s">
        <v>674</v>
      </c>
      <c r="H221" s="22">
        <f>0.5/4</f>
        <v>0.125</v>
      </c>
      <c r="I221" s="22" t="s">
        <v>54</v>
      </c>
      <c r="J221" s="22">
        <v>0.75</v>
      </c>
      <c r="K221" s="22">
        <f t="shared" si="3"/>
        <v>0.875</v>
      </c>
      <c r="L221" s="22"/>
    </row>
    <row r="222" spans="1:12" ht="12.75">
      <c r="A222" s="22">
        <v>220</v>
      </c>
      <c r="B222" s="8" t="s">
        <v>1265</v>
      </c>
      <c r="C222" s="8" t="s">
        <v>474</v>
      </c>
      <c r="D222" s="7" t="s">
        <v>279</v>
      </c>
      <c r="E222" s="153"/>
      <c r="F222" s="22"/>
      <c r="G222" s="7"/>
      <c r="H222" s="99"/>
      <c r="I222" s="22" t="s">
        <v>293</v>
      </c>
      <c r="J222" s="169">
        <v>0.75</v>
      </c>
      <c r="K222" s="22">
        <f t="shared" si="3"/>
        <v>0.75</v>
      </c>
      <c r="L222" s="22"/>
    </row>
    <row r="223" spans="1:12" ht="12.75">
      <c r="A223" s="22">
        <v>221</v>
      </c>
      <c r="B223" s="22" t="s">
        <v>608</v>
      </c>
      <c r="C223" s="22" t="s">
        <v>827</v>
      </c>
      <c r="D223" s="22" t="s">
        <v>1422</v>
      </c>
      <c r="E223" s="22"/>
      <c r="F223" s="153"/>
      <c r="G223" s="22" t="s">
        <v>449</v>
      </c>
      <c r="H223" s="22">
        <v>0.25</v>
      </c>
      <c r="I223" s="22"/>
      <c r="J223" s="22"/>
      <c r="K223" s="22">
        <f t="shared" si="3"/>
        <v>0.25</v>
      </c>
      <c r="L223" s="22"/>
    </row>
    <row r="224" spans="1:12" ht="25.5">
      <c r="A224" s="22">
        <v>222</v>
      </c>
      <c r="B224" s="8" t="s">
        <v>355</v>
      </c>
      <c r="C224" s="8" t="s">
        <v>1026</v>
      </c>
      <c r="D224" s="7" t="s">
        <v>212</v>
      </c>
      <c r="E224" s="22"/>
      <c r="F224" s="22"/>
      <c r="G224" s="7"/>
      <c r="H224" s="22"/>
      <c r="I224" s="7" t="s">
        <v>2288</v>
      </c>
      <c r="J224" s="22">
        <v>0.75</v>
      </c>
      <c r="K224" s="22">
        <f t="shared" si="3"/>
        <v>0.75</v>
      </c>
      <c r="L224" s="22"/>
    </row>
    <row r="225" spans="1:12" ht="12.75">
      <c r="A225" s="22">
        <v>223</v>
      </c>
      <c r="B225" s="8" t="s">
        <v>1266</v>
      </c>
      <c r="C225" s="8" t="s">
        <v>434</v>
      </c>
      <c r="D225" s="7" t="s">
        <v>280</v>
      </c>
      <c r="E225" s="161"/>
      <c r="F225" s="22"/>
      <c r="G225" s="7"/>
      <c r="H225" s="22"/>
      <c r="I225" s="22" t="s">
        <v>293</v>
      </c>
      <c r="J225" s="169">
        <v>0.75</v>
      </c>
      <c r="K225" s="22">
        <f t="shared" si="3"/>
        <v>0.75</v>
      </c>
      <c r="L225" s="22"/>
    </row>
    <row r="226" spans="1:12" ht="12.75">
      <c r="A226" s="22">
        <v>224</v>
      </c>
      <c r="B226" s="22" t="s">
        <v>848</v>
      </c>
      <c r="C226" s="22" t="s">
        <v>434</v>
      </c>
      <c r="D226" s="22" t="s">
        <v>1310</v>
      </c>
      <c r="E226" s="22"/>
      <c r="F226" s="153"/>
      <c r="G226" s="22" t="s">
        <v>419</v>
      </c>
      <c r="H226" s="106">
        <f>0.5/3</f>
        <v>0.16666666666666666</v>
      </c>
      <c r="I226" s="22"/>
      <c r="J226" s="22"/>
      <c r="K226" s="22">
        <f t="shared" si="3"/>
        <v>0.16666666666666666</v>
      </c>
      <c r="L226" s="22"/>
    </row>
    <row r="227" spans="1:12" ht="12.75">
      <c r="A227" s="22">
        <v>225</v>
      </c>
      <c r="B227" s="8" t="s">
        <v>491</v>
      </c>
      <c r="C227" s="8" t="s">
        <v>434</v>
      </c>
      <c r="D227" s="7" t="s">
        <v>158</v>
      </c>
      <c r="E227" s="22"/>
      <c r="F227" s="22"/>
      <c r="G227" s="22"/>
      <c r="H227" s="22"/>
      <c r="I227" s="22" t="s">
        <v>261</v>
      </c>
      <c r="J227" s="22">
        <v>1.5</v>
      </c>
      <c r="K227" s="22">
        <f t="shared" si="3"/>
        <v>1.5</v>
      </c>
      <c r="L227" s="22"/>
    </row>
    <row r="228" spans="1:12" ht="12.75">
      <c r="A228" s="22">
        <v>226</v>
      </c>
      <c r="B228" s="8" t="s">
        <v>1229</v>
      </c>
      <c r="C228" s="8" t="s">
        <v>434</v>
      </c>
      <c r="D228" s="7" t="s">
        <v>276</v>
      </c>
      <c r="E228" s="134"/>
      <c r="F228" s="22"/>
      <c r="G228" s="7"/>
      <c r="H228" s="22"/>
      <c r="I228" s="22" t="s">
        <v>294</v>
      </c>
      <c r="J228" s="22">
        <v>1</v>
      </c>
      <c r="K228" s="22">
        <f t="shared" si="3"/>
        <v>1</v>
      </c>
      <c r="L228" s="22"/>
    </row>
    <row r="229" spans="1:12" ht="12.75">
      <c r="A229" s="22">
        <v>227</v>
      </c>
      <c r="B229" s="8" t="s">
        <v>1229</v>
      </c>
      <c r="C229" s="8" t="s">
        <v>434</v>
      </c>
      <c r="D229" s="144" t="s">
        <v>290</v>
      </c>
      <c r="E229" s="149"/>
      <c r="F229" s="130"/>
      <c r="G229" s="130"/>
      <c r="H229" s="130"/>
      <c r="I229" s="130" t="s">
        <v>238</v>
      </c>
      <c r="J229" s="130">
        <v>1</v>
      </c>
      <c r="K229" s="22">
        <f t="shared" si="3"/>
        <v>1</v>
      </c>
      <c r="L229" s="130"/>
    </row>
    <row r="230" spans="1:12" ht="12.75">
      <c r="A230" s="22">
        <v>228</v>
      </c>
      <c r="B230" s="22" t="s">
        <v>821</v>
      </c>
      <c r="C230" s="22" t="s">
        <v>434</v>
      </c>
      <c r="D230" s="22" t="s">
        <v>147</v>
      </c>
      <c r="E230" s="22"/>
      <c r="F230" s="153"/>
      <c r="G230" s="22" t="s">
        <v>449</v>
      </c>
      <c r="H230" s="22">
        <v>0.25</v>
      </c>
      <c r="I230" s="22"/>
      <c r="J230" s="22"/>
      <c r="K230" s="22">
        <f t="shared" si="3"/>
        <v>0.25</v>
      </c>
      <c r="L230" s="22"/>
    </row>
    <row r="231" spans="1:12" s="74" customFormat="1" ht="12.75">
      <c r="A231" s="22">
        <v>229</v>
      </c>
      <c r="B231" s="8" t="s">
        <v>492</v>
      </c>
      <c r="C231" s="8" t="s">
        <v>434</v>
      </c>
      <c r="D231" s="144" t="s">
        <v>288</v>
      </c>
      <c r="E231" s="172"/>
      <c r="F231" s="130"/>
      <c r="G231" s="144"/>
      <c r="H231" s="130"/>
      <c r="I231" s="130" t="s">
        <v>255</v>
      </c>
      <c r="J231" s="173">
        <v>0.8</v>
      </c>
      <c r="K231" s="22">
        <f t="shared" si="3"/>
        <v>0.8</v>
      </c>
      <c r="L231" s="130"/>
    </row>
    <row r="232" spans="1:12" s="74" customFormat="1" ht="12.75">
      <c r="A232" s="22">
        <v>230</v>
      </c>
      <c r="B232" s="22" t="s">
        <v>492</v>
      </c>
      <c r="C232" s="22" t="s">
        <v>434</v>
      </c>
      <c r="D232" s="30" t="s">
        <v>152</v>
      </c>
      <c r="E232" s="22"/>
      <c r="F232" s="153"/>
      <c r="G232" s="22" t="s">
        <v>1352</v>
      </c>
      <c r="H232" s="22">
        <v>0.75</v>
      </c>
      <c r="I232" s="22"/>
      <c r="J232" s="22"/>
      <c r="K232" s="22">
        <f t="shared" si="3"/>
        <v>0.75</v>
      </c>
      <c r="L232" s="22"/>
    </row>
    <row r="233" spans="1:12" s="74" customFormat="1" ht="12.75">
      <c r="A233" s="22">
        <v>231</v>
      </c>
      <c r="B233" s="22" t="s">
        <v>704</v>
      </c>
      <c r="C233" s="22" t="s">
        <v>434</v>
      </c>
      <c r="D233" s="132" t="s">
        <v>1308</v>
      </c>
      <c r="E233" s="22"/>
      <c r="F233" s="153"/>
      <c r="G233" s="30" t="s">
        <v>674</v>
      </c>
      <c r="H233" s="22">
        <f>0.5/4</f>
        <v>0.125</v>
      </c>
      <c r="I233" s="22"/>
      <c r="J233" s="22"/>
      <c r="K233" s="22">
        <f t="shared" si="3"/>
        <v>0.125</v>
      </c>
      <c r="L233" s="22"/>
    </row>
    <row r="234" spans="1:12" ht="12.75">
      <c r="A234" s="22">
        <v>232</v>
      </c>
      <c r="B234" s="8" t="s">
        <v>1279</v>
      </c>
      <c r="C234" s="8" t="s">
        <v>762</v>
      </c>
      <c r="D234" s="7" t="s">
        <v>1177</v>
      </c>
      <c r="E234" s="30" t="s">
        <v>1178</v>
      </c>
      <c r="F234" s="22">
        <v>0.5</v>
      </c>
      <c r="G234" s="156"/>
      <c r="H234" s="158"/>
      <c r="I234" s="130" t="s">
        <v>122</v>
      </c>
      <c r="J234" s="92">
        <v>1.33</v>
      </c>
      <c r="K234" s="22">
        <f t="shared" si="3"/>
        <v>1.83</v>
      </c>
      <c r="L234" s="22"/>
    </row>
    <row r="235" spans="1:12" ht="12.75">
      <c r="A235" s="22">
        <v>233</v>
      </c>
      <c r="B235" s="22" t="s">
        <v>523</v>
      </c>
      <c r="C235" s="22" t="s">
        <v>762</v>
      </c>
      <c r="D235" s="22" t="s">
        <v>1409</v>
      </c>
      <c r="E235" s="22"/>
      <c r="F235" s="153"/>
      <c r="G235" s="22" t="s">
        <v>419</v>
      </c>
      <c r="H235" s="22">
        <f>0.5/3</f>
        <v>0.16666666666666666</v>
      </c>
      <c r="I235" s="22"/>
      <c r="J235" s="22"/>
      <c r="K235" s="22">
        <f t="shared" si="3"/>
        <v>0.16666666666666666</v>
      </c>
      <c r="L235" s="22"/>
    </row>
    <row r="236" spans="1:12" ht="12.75">
      <c r="A236" s="22">
        <v>234</v>
      </c>
      <c r="B236" s="22" t="s">
        <v>803</v>
      </c>
      <c r="C236" s="22" t="s">
        <v>579</v>
      </c>
      <c r="D236" s="22" t="s">
        <v>1423</v>
      </c>
      <c r="E236" s="22"/>
      <c r="F236" s="157"/>
      <c r="G236" s="22" t="s">
        <v>1347</v>
      </c>
      <c r="H236" s="22">
        <f>0.334</f>
        <v>0.334</v>
      </c>
      <c r="I236" s="22"/>
      <c r="J236" s="22"/>
      <c r="K236" s="22">
        <f t="shared" si="3"/>
        <v>0.334</v>
      </c>
      <c r="L236" s="22"/>
    </row>
    <row r="237" spans="1:12" s="74" customFormat="1" ht="12.75">
      <c r="A237" s="22">
        <v>235</v>
      </c>
      <c r="B237" s="8" t="s">
        <v>698</v>
      </c>
      <c r="C237" s="8" t="s">
        <v>557</v>
      </c>
      <c r="D237" s="7" t="s">
        <v>145</v>
      </c>
      <c r="E237" s="26"/>
      <c r="F237" s="22"/>
      <c r="G237" s="7"/>
      <c r="H237" s="22"/>
      <c r="I237" s="22" t="s">
        <v>52</v>
      </c>
      <c r="J237" s="22">
        <v>0.75</v>
      </c>
      <c r="K237" s="22">
        <f t="shared" si="3"/>
        <v>0.75</v>
      </c>
      <c r="L237" s="22"/>
    </row>
    <row r="238" spans="1:12" s="74" customFormat="1" ht="12.75">
      <c r="A238" s="22">
        <v>236</v>
      </c>
      <c r="B238" s="22" t="s">
        <v>698</v>
      </c>
      <c r="C238" s="22" t="s">
        <v>557</v>
      </c>
      <c r="D238" s="132" t="s">
        <v>279</v>
      </c>
      <c r="E238" s="22"/>
      <c r="F238" s="162"/>
      <c r="G238" s="30" t="s">
        <v>674</v>
      </c>
      <c r="H238" s="22">
        <f>0.5/4</f>
        <v>0.125</v>
      </c>
      <c r="I238" s="22"/>
      <c r="J238" s="22"/>
      <c r="K238" s="22">
        <f t="shared" si="3"/>
        <v>0.125</v>
      </c>
      <c r="L238" s="22"/>
    </row>
    <row r="239" spans="1:12" s="74" customFormat="1" ht="12.75">
      <c r="A239" s="22">
        <v>237</v>
      </c>
      <c r="B239" s="8" t="s">
        <v>1263</v>
      </c>
      <c r="C239" s="8" t="s">
        <v>557</v>
      </c>
      <c r="D239" s="7" t="s">
        <v>278</v>
      </c>
      <c r="E239" s="22"/>
      <c r="F239" s="22"/>
      <c r="G239" s="22"/>
      <c r="H239" s="99"/>
      <c r="I239" s="22" t="s">
        <v>292</v>
      </c>
      <c r="J239" s="22">
        <v>0.6</v>
      </c>
      <c r="K239" s="22">
        <f t="shared" si="3"/>
        <v>0.6</v>
      </c>
      <c r="L239" s="22"/>
    </row>
    <row r="240" spans="1:12" s="74" customFormat="1" ht="12.75">
      <c r="A240" s="22">
        <v>238</v>
      </c>
      <c r="B240" s="8" t="s">
        <v>697</v>
      </c>
      <c r="C240" s="8" t="s">
        <v>557</v>
      </c>
      <c r="D240" s="7" t="s">
        <v>145</v>
      </c>
      <c r="E240" s="154"/>
      <c r="F240" s="106"/>
      <c r="G240" s="155"/>
      <c r="H240" s="106"/>
      <c r="I240" s="22" t="s">
        <v>52</v>
      </c>
      <c r="J240" s="22">
        <v>0.75</v>
      </c>
      <c r="K240" s="22">
        <f t="shared" si="3"/>
        <v>0.75</v>
      </c>
      <c r="L240" s="106"/>
    </row>
    <row r="241" spans="1:12" s="74" customFormat="1" ht="12.75">
      <c r="A241" s="22">
        <v>239</v>
      </c>
      <c r="B241" s="22" t="s">
        <v>697</v>
      </c>
      <c r="C241" s="22" t="s">
        <v>557</v>
      </c>
      <c r="D241" s="7" t="s">
        <v>279</v>
      </c>
      <c r="E241" s="22"/>
      <c r="F241" s="153"/>
      <c r="G241" s="30" t="s">
        <v>674</v>
      </c>
      <c r="H241" s="22">
        <f>0.5/4</f>
        <v>0.125</v>
      </c>
      <c r="I241" s="22"/>
      <c r="J241" s="22"/>
      <c r="K241" s="22">
        <f t="shared" si="3"/>
        <v>0.125</v>
      </c>
      <c r="L241" s="22"/>
    </row>
    <row r="242" spans="1:12" s="74" customFormat="1" ht="12.75">
      <c r="A242" s="22">
        <v>240</v>
      </c>
      <c r="B242" s="8" t="s">
        <v>447</v>
      </c>
      <c r="C242" s="8" t="s">
        <v>557</v>
      </c>
      <c r="D242" s="7" t="s">
        <v>154</v>
      </c>
      <c r="E242" s="99"/>
      <c r="F242" s="22"/>
      <c r="G242" s="22"/>
      <c r="H242" s="22"/>
      <c r="I242" s="22" t="s">
        <v>76</v>
      </c>
      <c r="J242" s="22">
        <v>1</v>
      </c>
      <c r="K242" s="22">
        <f t="shared" si="3"/>
        <v>1</v>
      </c>
      <c r="L242" s="22"/>
    </row>
    <row r="243" spans="1:12" s="74" customFormat="1" ht="12.75">
      <c r="A243" s="22">
        <v>241</v>
      </c>
      <c r="B243" s="22" t="s">
        <v>720</v>
      </c>
      <c r="C243" s="22" t="s">
        <v>469</v>
      </c>
      <c r="D243" s="38" t="s">
        <v>1310</v>
      </c>
      <c r="E243" s="22"/>
      <c r="F243" s="153"/>
      <c r="G243" s="22" t="s">
        <v>1353</v>
      </c>
      <c r="H243" s="22">
        <f>0.5/4+0.75</f>
        <v>0.875</v>
      </c>
      <c r="I243" s="22"/>
      <c r="J243" s="22"/>
      <c r="K243" s="22">
        <f t="shared" si="3"/>
        <v>0.875</v>
      </c>
      <c r="L243" s="22"/>
    </row>
    <row r="244" spans="1:12" ht="12.75">
      <c r="A244" s="22">
        <v>242</v>
      </c>
      <c r="B244" s="8" t="s">
        <v>623</v>
      </c>
      <c r="C244" s="8" t="s">
        <v>469</v>
      </c>
      <c r="D244" s="7" t="s">
        <v>176</v>
      </c>
      <c r="E244" s="153"/>
      <c r="F244" s="22"/>
      <c r="G244" s="30"/>
      <c r="H244" s="30"/>
      <c r="I244" s="22" t="s">
        <v>55</v>
      </c>
      <c r="J244" s="22">
        <v>0.6</v>
      </c>
      <c r="K244" s="22">
        <f t="shared" si="3"/>
        <v>0.6</v>
      </c>
      <c r="L244" s="22"/>
    </row>
    <row r="245" spans="1:12" ht="12.75">
      <c r="A245" s="22">
        <v>243</v>
      </c>
      <c r="B245" s="22" t="s">
        <v>552</v>
      </c>
      <c r="C245" s="22" t="s">
        <v>613</v>
      </c>
      <c r="D245" s="26" t="s">
        <v>291</v>
      </c>
      <c r="E245" s="22"/>
      <c r="F245" s="22"/>
      <c r="G245" s="30" t="s">
        <v>672</v>
      </c>
      <c r="H245" s="22">
        <v>0.5</v>
      </c>
      <c r="I245" s="7" t="s">
        <v>123</v>
      </c>
      <c r="J245" s="22">
        <v>1</v>
      </c>
      <c r="K245" s="22">
        <f t="shared" si="3"/>
        <v>1.5</v>
      </c>
      <c r="L245" s="22"/>
    </row>
    <row r="246" spans="1:12" ht="12.75">
      <c r="A246" s="22">
        <v>244</v>
      </c>
      <c r="B246" s="22" t="s">
        <v>842</v>
      </c>
      <c r="C246" s="22" t="s">
        <v>613</v>
      </c>
      <c r="D246" s="22" t="s">
        <v>1425</v>
      </c>
      <c r="E246" s="22"/>
      <c r="F246" s="22"/>
      <c r="G246" s="22" t="s">
        <v>419</v>
      </c>
      <c r="H246" s="106">
        <f>0.5/3</f>
        <v>0.16666666666666666</v>
      </c>
      <c r="I246" s="22"/>
      <c r="J246" s="22"/>
      <c r="K246" s="22">
        <f t="shared" si="3"/>
        <v>0.16666666666666666</v>
      </c>
      <c r="L246" s="22"/>
    </row>
    <row r="247" spans="1:12" ht="12.75">
      <c r="A247" s="22">
        <v>245</v>
      </c>
      <c r="B247" s="8" t="s">
        <v>1208</v>
      </c>
      <c r="C247" s="8" t="s">
        <v>613</v>
      </c>
      <c r="D247" s="7" t="s">
        <v>211</v>
      </c>
      <c r="E247" s="134"/>
      <c r="F247" s="22"/>
      <c r="G247" s="22"/>
      <c r="H247" s="22"/>
      <c r="I247" s="22" t="s">
        <v>54</v>
      </c>
      <c r="J247" s="22">
        <v>0.75</v>
      </c>
      <c r="K247" s="22">
        <f t="shared" si="3"/>
        <v>0.75</v>
      </c>
      <c r="L247" s="22"/>
    </row>
    <row r="248" spans="1:12" ht="12.75">
      <c r="A248" s="22">
        <v>246</v>
      </c>
      <c r="B248" s="22" t="s">
        <v>550</v>
      </c>
      <c r="C248" s="22" t="s">
        <v>693</v>
      </c>
      <c r="D248" s="22" t="s">
        <v>1308</v>
      </c>
      <c r="E248" s="22"/>
      <c r="F248" s="153"/>
      <c r="G248" s="22" t="s">
        <v>1354</v>
      </c>
      <c r="H248" s="22">
        <v>0.35</v>
      </c>
      <c r="I248" s="22"/>
      <c r="J248" s="22"/>
      <c r="K248" s="22">
        <f t="shared" si="3"/>
        <v>0.35</v>
      </c>
      <c r="L248" s="22"/>
    </row>
    <row r="249" spans="1:12" ht="12.75">
      <c r="A249" s="22">
        <v>247</v>
      </c>
      <c r="B249" s="8" t="s">
        <v>1191</v>
      </c>
      <c r="C249" s="8" t="s">
        <v>337</v>
      </c>
      <c r="D249" s="7" t="s">
        <v>145</v>
      </c>
      <c r="E249" s="94"/>
      <c r="F249" s="22"/>
      <c r="G249" s="156"/>
      <c r="H249" s="22"/>
      <c r="I249" s="22" t="s">
        <v>132</v>
      </c>
      <c r="J249" s="22">
        <v>1</v>
      </c>
      <c r="K249" s="22">
        <f t="shared" si="3"/>
        <v>1</v>
      </c>
      <c r="L249" s="22"/>
    </row>
    <row r="250" spans="1:12" ht="76.5">
      <c r="A250" s="130">
        <v>248</v>
      </c>
      <c r="B250" s="130" t="s">
        <v>523</v>
      </c>
      <c r="C250" s="130" t="s">
        <v>337</v>
      </c>
      <c r="D250" s="177" t="s">
        <v>153</v>
      </c>
      <c r="E250" s="171" t="s">
        <v>1173</v>
      </c>
      <c r="F250" s="130">
        <v>1</v>
      </c>
      <c r="G250" s="144" t="s">
        <v>2452</v>
      </c>
      <c r="H250" s="130">
        <f>1.25+0.5+1/3+1/3</f>
        <v>2.416666666666667</v>
      </c>
      <c r="I250" s="144" t="s">
        <v>2287</v>
      </c>
      <c r="J250" s="130">
        <v>1</v>
      </c>
      <c r="K250" s="22">
        <f t="shared" si="3"/>
        <v>4.416666666666667</v>
      </c>
      <c r="L250" s="130"/>
    </row>
    <row r="251" spans="1:12" s="74" customFormat="1" ht="12.75">
      <c r="A251" s="22">
        <v>249</v>
      </c>
      <c r="B251" s="8" t="s">
        <v>897</v>
      </c>
      <c r="C251" s="8" t="s">
        <v>337</v>
      </c>
      <c r="D251" s="7" t="s">
        <v>166</v>
      </c>
      <c r="E251" s="153"/>
      <c r="F251" s="22"/>
      <c r="G251" s="7"/>
      <c r="H251" s="22"/>
      <c r="I251" s="22" t="s">
        <v>234</v>
      </c>
      <c r="J251" s="22">
        <v>3</v>
      </c>
      <c r="K251" s="22">
        <f t="shared" si="3"/>
        <v>3</v>
      </c>
      <c r="L251" s="22"/>
    </row>
    <row r="252" spans="1:12" ht="12.75">
      <c r="A252" s="22">
        <v>250</v>
      </c>
      <c r="B252" s="22" t="s">
        <v>454</v>
      </c>
      <c r="C252" s="22" t="s">
        <v>548</v>
      </c>
      <c r="D252" s="38" t="s">
        <v>1426</v>
      </c>
      <c r="E252" s="22"/>
      <c r="F252" s="153"/>
      <c r="G252" s="22" t="s">
        <v>647</v>
      </c>
      <c r="H252" s="22">
        <v>0.25</v>
      </c>
      <c r="I252" s="22"/>
      <c r="J252" s="22"/>
      <c r="K252" s="22">
        <f t="shared" si="3"/>
        <v>0.25</v>
      </c>
      <c r="L252" s="22"/>
    </row>
    <row r="253" spans="1:12" ht="12.75">
      <c r="A253" s="22">
        <v>251</v>
      </c>
      <c r="B253" s="22" t="s">
        <v>799</v>
      </c>
      <c r="C253" s="22" t="s">
        <v>548</v>
      </c>
      <c r="D253" s="30" t="s">
        <v>1324</v>
      </c>
      <c r="E253" s="22"/>
      <c r="F253" s="153"/>
      <c r="G253" s="22" t="s">
        <v>449</v>
      </c>
      <c r="H253" s="22">
        <v>0.25</v>
      </c>
      <c r="I253" s="22"/>
      <c r="J253" s="22"/>
      <c r="K253" s="22">
        <f t="shared" si="3"/>
        <v>0.25</v>
      </c>
      <c r="L253" s="22"/>
    </row>
    <row r="254" spans="1:12" ht="12.75">
      <c r="A254" s="22">
        <v>252</v>
      </c>
      <c r="B254" s="8" t="s">
        <v>355</v>
      </c>
      <c r="C254" s="8" t="s">
        <v>1207</v>
      </c>
      <c r="D254" s="7" t="s">
        <v>208</v>
      </c>
      <c r="E254" s="161"/>
      <c r="F254" s="22"/>
      <c r="G254" s="22"/>
      <c r="H254" s="99"/>
      <c r="I254" s="22" t="s">
        <v>55</v>
      </c>
      <c r="J254" s="22">
        <v>0.6</v>
      </c>
      <c r="K254" s="22">
        <f t="shared" si="3"/>
        <v>0.6</v>
      </c>
      <c r="L254" s="22"/>
    </row>
    <row r="255" spans="1:12" ht="38.25">
      <c r="A255" s="22">
        <v>253</v>
      </c>
      <c r="B255" s="8" t="s">
        <v>891</v>
      </c>
      <c r="C255" s="8" t="s">
        <v>332</v>
      </c>
      <c r="D255" s="7" t="s">
        <v>231</v>
      </c>
      <c r="E255" s="161"/>
      <c r="F255" s="22"/>
      <c r="G255" s="7"/>
      <c r="H255" s="22"/>
      <c r="I255" s="7" t="s">
        <v>2293</v>
      </c>
      <c r="J255" s="106">
        <v>1</v>
      </c>
      <c r="K255" s="22">
        <f t="shared" si="3"/>
        <v>1</v>
      </c>
      <c r="L255" s="22"/>
    </row>
    <row r="256" spans="1:12" ht="12.75">
      <c r="A256" s="22"/>
      <c r="B256" s="8" t="s">
        <v>2291</v>
      </c>
      <c r="C256" s="8" t="s">
        <v>594</v>
      </c>
      <c r="D256" s="7" t="s">
        <v>285</v>
      </c>
      <c r="E256" s="161"/>
      <c r="F256" s="22"/>
      <c r="G256" s="22"/>
      <c r="H256" s="99"/>
      <c r="I256" s="22" t="s">
        <v>2292</v>
      </c>
      <c r="J256" s="22">
        <v>1</v>
      </c>
      <c r="K256" s="22">
        <f t="shared" si="3"/>
        <v>1</v>
      </c>
      <c r="L256" s="22"/>
    </row>
    <row r="257" spans="1:12" ht="12.75">
      <c r="A257" s="22">
        <v>254</v>
      </c>
      <c r="B257" s="22" t="s">
        <v>707</v>
      </c>
      <c r="C257" s="22" t="s">
        <v>582</v>
      </c>
      <c r="D257" s="133" t="s">
        <v>99</v>
      </c>
      <c r="E257" s="22"/>
      <c r="F257" s="22"/>
      <c r="G257" s="30" t="s">
        <v>672</v>
      </c>
      <c r="H257" s="22">
        <v>0.5</v>
      </c>
      <c r="I257" s="22" t="s">
        <v>51</v>
      </c>
      <c r="J257" s="22">
        <v>0.6</v>
      </c>
      <c r="K257" s="22">
        <f t="shared" si="3"/>
        <v>1.1</v>
      </c>
      <c r="L257" s="22"/>
    </row>
    <row r="258" spans="1:12" ht="12.75">
      <c r="A258" s="22">
        <v>255</v>
      </c>
      <c r="B258" s="22" t="s">
        <v>871</v>
      </c>
      <c r="C258" s="22" t="s">
        <v>508</v>
      </c>
      <c r="D258" s="38" t="s">
        <v>1314</v>
      </c>
      <c r="E258" s="22"/>
      <c r="F258" s="153"/>
      <c r="G258" s="22" t="s">
        <v>645</v>
      </c>
      <c r="H258" s="22">
        <f>0.5/4</f>
        <v>0.125</v>
      </c>
      <c r="I258" s="22"/>
      <c r="J258" s="22"/>
      <c r="K258" s="22">
        <f t="shared" si="3"/>
        <v>0.125</v>
      </c>
      <c r="L258" s="22"/>
    </row>
    <row r="259" spans="1:12" ht="12.75">
      <c r="A259" s="22">
        <v>256</v>
      </c>
      <c r="B259" s="8" t="s">
        <v>416</v>
      </c>
      <c r="C259" s="8" t="s">
        <v>500</v>
      </c>
      <c r="D259" s="7" t="s">
        <v>156</v>
      </c>
      <c r="E259" s="153"/>
      <c r="F259" s="22"/>
      <c r="G259" s="7"/>
      <c r="H259" s="22"/>
      <c r="I259" s="22" t="s">
        <v>122</v>
      </c>
      <c r="J259" s="99">
        <v>1.33</v>
      </c>
      <c r="K259" s="22">
        <f t="shared" si="3"/>
        <v>1.33</v>
      </c>
      <c r="L259" s="22"/>
    </row>
    <row r="260" spans="1:12" s="74" customFormat="1" ht="12.75">
      <c r="A260" s="22">
        <v>257</v>
      </c>
      <c r="B260" s="22" t="s">
        <v>512</v>
      </c>
      <c r="C260" s="22" t="s">
        <v>500</v>
      </c>
      <c r="D260" s="26" t="s">
        <v>1411</v>
      </c>
      <c r="E260" s="22"/>
      <c r="F260" s="153"/>
      <c r="G260" s="30" t="s">
        <v>668</v>
      </c>
      <c r="H260" s="22">
        <v>0.1</v>
      </c>
      <c r="I260" s="22"/>
      <c r="J260" s="22"/>
      <c r="K260" s="22">
        <f t="shared" si="3"/>
        <v>0.1</v>
      </c>
      <c r="L260" s="22"/>
    </row>
    <row r="261" spans="1:12" ht="12.75">
      <c r="A261" s="22">
        <v>258</v>
      </c>
      <c r="B261" s="22" t="s">
        <v>556</v>
      </c>
      <c r="C261" s="22" t="s">
        <v>500</v>
      </c>
      <c r="D261" s="26" t="s">
        <v>1411</v>
      </c>
      <c r="E261" s="22"/>
      <c r="F261" s="22"/>
      <c r="G261" s="30" t="s">
        <v>668</v>
      </c>
      <c r="H261" s="22">
        <v>0.1</v>
      </c>
      <c r="I261" s="22"/>
      <c r="J261" s="22"/>
      <c r="K261" s="22">
        <f t="shared" si="3"/>
        <v>0.1</v>
      </c>
      <c r="L261" s="22"/>
    </row>
    <row r="262" spans="1:12" ht="12.75">
      <c r="A262" s="22">
        <v>259</v>
      </c>
      <c r="B262" s="8" t="s">
        <v>523</v>
      </c>
      <c r="C262" s="8" t="s">
        <v>500</v>
      </c>
      <c r="D262" s="7" t="s">
        <v>1170</v>
      </c>
      <c r="E262" s="30" t="s">
        <v>1169</v>
      </c>
      <c r="F262" s="22">
        <v>0.5</v>
      </c>
      <c r="G262" s="156"/>
      <c r="H262" s="158"/>
      <c r="I262" s="22"/>
      <c r="J262" s="22"/>
      <c r="K262" s="22">
        <f aca="true" t="shared" si="4" ref="K262:K325">J262+H262+F262</f>
        <v>0.5</v>
      </c>
      <c r="L262" s="22"/>
    </row>
    <row r="263" spans="1:12" ht="12.75">
      <c r="A263" s="22">
        <v>260</v>
      </c>
      <c r="B263" s="22" t="s">
        <v>606</v>
      </c>
      <c r="C263" s="22" t="s">
        <v>500</v>
      </c>
      <c r="D263" s="26" t="s">
        <v>1410</v>
      </c>
      <c r="E263" s="22"/>
      <c r="F263" s="22"/>
      <c r="G263" s="30" t="s">
        <v>668</v>
      </c>
      <c r="H263" s="22">
        <v>0.1</v>
      </c>
      <c r="I263" s="22"/>
      <c r="J263" s="22"/>
      <c r="K263" s="22">
        <f t="shared" si="4"/>
        <v>0.1</v>
      </c>
      <c r="L263" s="22"/>
    </row>
    <row r="264" spans="1:12" ht="12.75">
      <c r="A264" s="22">
        <v>261</v>
      </c>
      <c r="B264" s="22" t="s">
        <v>498</v>
      </c>
      <c r="C264" s="22" t="s">
        <v>500</v>
      </c>
      <c r="D264" s="132" t="s">
        <v>281</v>
      </c>
      <c r="E264" s="22"/>
      <c r="F264" s="7"/>
      <c r="G264" s="30" t="s">
        <v>1355</v>
      </c>
      <c r="H264" s="22">
        <f>0.25*2+0.167*2</f>
        <v>0.8340000000000001</v>
      </c>
      <c r="I264" s="22"/>
      <c r="J264" s="22"/>
      <c r="K264" s="22">
        <f t="shared" si="4"/>
        <v>0.8340000000000001</v>
      </c>
      <c r="L264" s="22"/>
    </row>
    <row r="265" spans="1:12" ht="12.75">
      <c r="A265" s="22">
        <v>262</v>
      </c>
      <c r="B265" s="22" t="s">
        <v>445</v>
      </c>
      <c r="C265" s="22" t="s">
        <v>500</v>
      </c>
      <c r="D265" s="38" t="s">
        <v>265</v>
      </c>
      <c r="E265" s="22"/>
      <c r="F265" s="153"/>
      <c r="G265" s="22" t="s">
        <v>1341</v>
      </c>
      <c r="H265" s="22">
        <v>0.5</v>
      </c>
      <c r="I265" s="22"/>
      <c r="J265" s="22"/>
      <c r="K265" s="22">
        <f t="shared" si="4"/>
        <v>0.5</v>
      </c>
      <c r="L265" s="22"/>
    </row>
    <row r="266" spans="1:12" ht="12.75">
      <c r="A266" s="22">
        <v>263</v>
      </c>
      <c r="B266" s="22" t="s">
        <v>681</v>
      </c>
      <c r="C266" s="22" t="s">
        <v>500</v>
      </c>
      <c r="D266" s="132" t="s">
        <v>291</v>
      </c>
      <c r="E266" s="22"/>
      <c r="F266" s="163"/>
      <c r="G266" s="30" t="s">
        <v>672</v>
      </c>
      <c r="H266" s="22">
        <v>0.5</v>
      </c>
      <c r="I266" s="22" t="s">
        <v>294</v>
      </c>
      <c r="J266" s="22">
        <v>1</v>
      </c>
      <c r="K266" s="22">
        <f t="shared" si="4"/>
        <v>1.5</v>
      </c>
      <c r="L266" s="22"/>
    </row>
    <row r="267" spans="1:12" ht="12.75">
      <c r="A267" s="22">
        <v>264</v>
      </c>
      <c r="B267" s="22" t="s">
        <v>590</v>
      </c>
      <c r="C267" s="22" t="s">
        <v>500</v>
      </c>
      <c r="D267" s="22" t="s">
        <v>1427</v>
      </c>
      <c r="E267" s="22"/>
      <c r="F267" s="153"/>
      <c r="G267" s="22" t="s">
        <v>449</v>
      </c>
      <c r="H267" s="22">
        <v>0.25</v>
      </c>
      <c r="I267" s="22"/>
      <c r="J267" s="22"/>
      <c r="K267" s="22">
        <f t="shared" si="4"/>
        <v>0.25</v>
      </c>
      <c r="L267" s="22"/>
    </row>
    <row r="268" spans="1:12" ht="12.75">
      <c r="A268" s="22">
        <v>265</v>
      </c>
      <c r="B268" s="22" t="s">
        <v>861</v>
      </c>
      <c r="C268" s="22" t="s">
        <v>500</v>
      </c>
      <c r="D268" s="22" t="s">
        <v>206</v>
      </c>
      <c r="E268" s="22"/>
      <c r="F268" s="153"/>
      <c r="G268" s="22" t="s">
        <v>449</v>
      </c>
      <c r="H268" s="22">
        <v>0.25</v>
      </c>
      <c r="I268" s="22"/>
      <c r="J268" s="22"/>
      <c r="K268" s="22">
        <f t="shared" si="4"/>
        <v>0.25</v>
      </c>
      <c r="L268" s="22"/>
    </row>
    <row r="269" spans="1:12" ht="12.75">
      <c r="A269" s="22">
        <v>266</v>
      </c>
      <c r="B269" s="8" t="s">
        <v>433</v>
      </c>
      <c r="C269" s="8" t="s">
        <v>354</v>
      </c>
      <c r="D269" s="7" t="s">
        <v>276</v>
      </c>
      <c r="E269" s="161"/>
      <c r="F269" s="22"/>
      <c r="G269" s="7"/>
      <c r="H269" s="22"/>
      <c r="I269" s="22" t="s">
        <v>294</v>
      </c>
      <c r="J269" s="106">
        <v>1</v>
      </c>
      <c r="K269" s="22">
        <f t="shared" si="4"/>
        <v>1</v>
      </c>
      <c r="L269" s="22"/>
    </row>
    <row r="270" spans="1:12" ht="12.75">
      <c r="A270" s="22">
        <v>267</v>
      </c>
      <c r="B270" s="22" t="s">
        <v>743</v>
      </c>
      <c r="C270" s="22" t="s">
        <v>373</v>
      </c>
      <c r="D270" s="22" t="s">
        <v>1428</v>
      </c>
      <c r="E270" s="22"/>
      <c r="F270" s="134"/>
      <c r="G270" s="22" t="s">
        <v>449</v>
      </c>
      <c r="H270" s="22">
        <v>0.25</v>
      </c>
      <c r="I270" s="22"/>
      <c r="J270" s="22"/>
      <c r="K270" s="22">
        <f t="shared" si="4"/>
        <v>0.25</v>
      </c>
      <c r="L270" s="22"/>
    </row>
    <row r="271" spans="1:12" ht="12.75">
      <c r="A271" s="22">
        <v>268</v>
      </c>
      <c r="B271" s="8" t="s">
        <v>1290</v>
      </c>
      <c r="C271" s="8" t="s">
        <v>373</v>
      </c>
      <c r="D271" s="7" t="s">
        <v>291</v>
      </c>
      <c r="E271" s="153"/>
      <c r="F271" s="22"/>
      <c r="G271" s="22"/>
      <c r="H271" s="99"/>
      <c r="I271" s="22" t="s">
        <v>297</v>
      </c>
      <c r="J271" s="22">
        <v>0.6</v>
      </c>
      <c r="K271" s="22">
        <f t="shared" si="4"/>
        <v>0.6</v>
      </c>
      <c r="L271" s="22"/>
    </row>
    <row r="272" spans="1:12" ht="12.75">
      <c r="A272" s="22">
        <v>269</v>
      </c>
      <c r="B272" s="22" t="s">
        <v>849</v>
      </c>
      <c r="C272" s="22" t="s">
        <v>373</v>
      </c>
      <c r="D272" s="22" t="s">
        <v>99</v>
      </c>
      <c r="E272" s="30" t="s">
        <v>315</v>
      </c>
      <c r="F272" s="22">
        <v>1</v>
      </c>
      <c r="G272" s="22" t="s">
        <v>415</v>
      </c>
      <c r="H272" s="22">
        <v>0.5</v>
      </c>
      <c r="I272" s="22"/>
      <c r="J272" s="22"/>
      <c r="K272" s="22">
        <f t="shared" si="4"/>
        <v>1.5</v>
      </c>
      <c r="L272" s="22"/>
    </row>
    <row r="273" spans="1:12" ht="12.75">
      <c r="A273" s="22">
        <v>270</v>
      </c>
      <c r="B273" s="22" t="s">
        <v>476</v>
      </c>
      <c r="C273" s="22" t="s">
        <v>373</v>
      </c>
      <c r="D273" s="22" t="s">
        <v>1308</v>
      </c>
      <c r="E273" s="22"/>
      <c r="F273" s="22"/>
      <c r="G273" s="22" t="s">
        <v>1356</v>
      </c>
      <c r="H273" s="22">
        <v>0.375</v>
      </c>
      <c r="I273" s="22"/>
      <c r="J273" s="22"/>
      <c r="K273" s="22">
        <f t="shared" si="4"/>
        <v>0.375</v>
      </c>
      <c r="L273" s="22"/>
    </row>
    <row r="274" spans="1:12" ht="12.75">
      <c r="A274" s="22">
        <v>271</v>
      </c>
      <c r="B274" s="8" t="s">
        <v>1215</v>
      </c>
      <c r="C274" s="8" t="s">
        <v>373</v>
      </c>
      <c r="D274" s="7" t="s">
        <v>215</v>
      </c>
      <c r="E274" s="22"/>
      <c r="F274" s="22"/>
      <c r="G274" s="7"/>
      <c r="H274" s="22"/>
      <c r="I274" s="22" t="s">
        <v>55</v>
      </c>
      <c r="J274" s="99">
        <v>0.6</v>
      </c>
      <c r="K274" s="22">
        <f t="shared" si="4"/>
        <v>0.6</v>
      </c>
      <c r="L274" s="22"/>
    </row>
    <row r="275" spans="1:12" ht="12.75">
      <c r="A275" s="22">
        <v>272</v>
      </c>
      <c r="B275" s="8" t="s">
        <v>1199</v>
      </c>
      <c r="C275" s="8" t="s">
        <v>373</v>
      </c>
      <c r="D275" s="7" t="s">
        <v>276</v>
      </c>
      <c r="E275" s="153"/>
      <c r="F275" s="22"/>
      <c r="G275" s="22"/>
      <c r="H275" s="22"/>
      <c r="I275" s="22" t="s">
        <v>1357</v>
      </c>
      <c r="J275" s="22">
        <v>1.2</v>
      </c>
      <c r="K275" s="22">
        <f t="shared" si="4"/>
        <v>1.2</v>
      </c>
      <c r="L275" s="22"/>
    </row>
    <row r="276" spans="1:12" ht="12.75">
      <c r="A276" s="22">
        <v>273</v>
      </c>
      <c r="B276" s="8" t="s">
        <v>1045</v>
      </c>
      <c r="C276" s="8" t="s">
        <v>373</v>
      </c>
      <c r="D276" s="7" t="s">
        <v>291</v>
      </c>
      <c r="E276" s="153"/>
      <c r="F276" s="22"/>
      <c r="G276" s="22"/>
      <c r="H276" s="99"/>
      <c r="I276" s="22" t="s">
        <v>298</v>
      </c>
      <c r="J276" s="22">
        <v>1</v>
      </c>
      <c r="K276" s="22">
        <f t="shared" si="4"/>
        <v>1</v>
      </c>
      <c r="L276" s="22"/>
    </row>
    <row r="277" spans="1:12" ht="12.75">
      <c r="A277" s="22">
        <v>274</v>
      </c>
      <c r="B277" s="8" t="s">
        <v>993</v>
      </c>
      <c r="C277" s="8" t="s">
        <v>373</v>
      </c>
      <c r="D277" s="144" t="s">
        <v>289</v>
      </c>
      <c r="E277" s="130"/>
      <c r="F277" s="130"/>
      <c r="G277" s="146"/>
      <c r="H277" s="176"/>
      <c r="I277" s="130" t="s">
        <v>255</v>
      </c>
      <c r="J277" s="130">
        <v>0.8</v>
      </c>
      <c r="K277" s="22">
        <f t="shared" si="4"/>
        <v>0.8</v>
      </c>
      <c r="L277" s="130"/>
    </row>
    <row r="278" spans="1:12" ht="12.75">
      <c r="A278" s="22">
        <v>275</v>
      </c>
      <c r="B278" s="8" t="s">
        <v>1196</v>
      </c>
      <c r="C278" s="8" t="s">
        <v>373</v>
      </c>
      <c r="D278" s="7" t="s">
        <v>281</v>
      </c>
      <c r="E278" s="153"/>
      <c r="F278" s="22"/>
      <c r="G278" s="7"/>
      <c r="H278" s="22"/>
      <c r="I278" s="22" t="s">
        <v>1357</v>
      </c>
      <c r="J278" s="22">
        <v>1.2</v>
      </c>
      <c r="K278" s="22">
        <f t="shared" si="4"/>
        <v>1.2</v>
      </c>
      <c r="L278" s="22"/>
    </row>
    <row r="279" spans="1:12" ht="12.75">
      <c r="A279" s="22">
        <v>276</v>
      </c>
      <c r="B279" s="22" t="s">
        <v>566</v>
      </c>
      <c r="C279" s="22" t="s">
        <v>466</v>
      </c>
      <c r="D279" s="30" t="s">
        <v>1323</v>
      </c>
      <c r="E279" s="22"/>
      <c r="F279" s="153"/>
      <c r="G279" s="22" t="s">
        <v>419</v>
      </c>
      <c r="H279" s="22">
        <f>0.5/3</f>
        <v>0.16666666666666666</v>
      </c>
      <c r="I279" s="22"/>
      <c r="J279" s="22"/>
      <c r="K279" s="22">
        <f t="shared" si="4"/>
        <v>0.16666666666666666</v>
      </c>
      <c r="L279" s="22"/>
    </row>
    <row r="280" spans="1:12" ht="12.75">
      <c r="A280" s="22">
        <v>277</v>
      </c>
      <c r="B280" s="22" t="s">
        <v>566</v>
      </c>
      <c r="C280" s="22" t="s">
        <v>466</v>
      </c>
      <c r="D280" s="22" t="s">
        <v>153</v>
      </c>
      <c r="E280" s="22"/>
      <c r="F280" s="22"/>
      <c r="G280" s="22" t="s">
        <v>449</v>
      </c>
      <c r="H280" s="22">
        <v>0.25</v>
      </c>
      <c r="I280" s="22"/>
      <c r="J280" s="22"/>
      <c r="K280" s="22">
        <f t="shared" si="4"/>
        <v>0.25</v>
      </c>
      <c r="L280" s="22"/>
    </row>
    <row r="281" spans="1:12" ht="12.75">
      <c r="A281" s="22">
        <v>278</v>
      </c>
      <c r="B281" s="8" t="s">
        <v>1278</v>
      </c>
      <c r="C281" s="8" t="s">
        <v>466</v>
      </c>
      <c r="D281" s="144" t="s">
        <v>279</v>
      </c>
      <c r="E281" s="149"/>
      <c r="F281" s="130"/>
      <c r="G281" s="144"/>
      <c r="H281" s="130"/>
      <c r="I281" s="130" t="s">
        <v>260</v>
      </c>
      <c r="J281" s="92">
        <v>2</v>
      </c>
      <c r="K281" s="22">
        <f t="shared" si="4"/>
        <v>2</v>
      </c>
      <c r="L281" s="130"/>
    </row>
    <row r="282" spans="1:12" ht="12.75">
      <c r="A282" s="22">
        <v>279</v>
      </c>
      <c r="B282" s="22" t="s">
        <v>523</v>
      </c>
      <c r="C282" s="22" t="s">
        <v>466</v>
      </c>
      <c r="D282" s="26" t="s">
        <v>99</v>
      </c>
      <c r="E282" s="22"/>
      <c r="F282" s="153"/>
      <c r="G282" s="30" t="s">
        <v>672</v>
      </c>
      <c r="H282" s="22">
        <v>0.5</v>
      </c>
      <c r="I282" s="22"/>
      <c r="J282" s="22"/>
      <c r="K282" s="22">
        <f t="shared" si="4"/>
        <v>0.5</v>
      </c>
      <c r="L282" s="22"/>
    </row>
    <row r="283" spans="1:12" ht="12.75">
      <c r="A283" s="22">
        <v>280</v>
      </c>
      <c r="B283" s="8" t="s">
        <v>355</v>
      </c>
      <c r="C283" s="8" t="s">
        <v>466</v>
      </c>
      <c r="D283" s="7" t="s">
        <v>257</v>
      </c>
      <c r="E283" s="30" t="s">
        <v>1175</v>
      </c>
      <c r="F283" s="22">
        <f>1/3</f>
        <v>0.3333333333333333</v>
      </c>
      <c r="G283" s="22"/>
      <c r="H283" s="99"/>
      <c r="I283" s="22"/>
      <c r="J283" s="22"/>
      <c r="K283" s="22">
        <f t="shared" si="4"/>
        <v>0.3333333333333333</v>
      </c>
      <c r="L283" s="22"/>
    </row>
    <row r="284" spans="1:12" ht="12.75">
      <c r="A284" s="22">
        <v>281</v>
      </c>
      <c r="B284" s="8" t="s">
        <v>472</v>
      </c>
      <c r="C284" s="8" t="s">
        <v>466</v>
      </c>
      <c r="D284" s="7" t="s">
        <v>145</v>
      </c>
      <c r="E284" s="154"/>
      <c r="F284" s="106"/>
      <c r="G284" s="22" t="s">
        <v>459</v>
      </c>
      <c r="H284" s="106">
        <f>0.5/4</f>
        <v>0.125</v>
      </c>
      <c r="I284" s="22" t="s">
        <v>52</v>
      </c>
      <c r="J284" s="22">
        <v>0.75</v>
      </c>
      <c r="K284" s="22">
        <f t="shared" si="4"/>
        <v>0.875</v>
      </c>
      <c r="L284" s="106"/>
    </row>
    <row r="285" spans="1:12" ht="12.75">
      <c r="A285" s="22">
        <v>282</v>
      </c>
      <c r="B285" s="8" t="s">
        <v>472</v>
      </c>
      <c r="C285" s="8" t="s">
        <v>466</v>
      </c>
      <c r="D285" s="7" t="s">
        <v>166</v>
      </c>
      <c r="E285" s="166"/>
      <c r="F285" s="166"/>
      <c r="G285" s="166"/>
      <c r="H285" s="166"/>
      <c r="I285" s="22" t="s">
        <v>1358</v>
      </c>
      <c r="J285" s="168">
        <v>1.6</v>
      </c>
      <c r="K285" s="22">
        <f t="shared" si="4"/>
        <v>1.6</v>
      </c>
      <c r="L285" s="166"/>
    </row>
    <row r="286" spans="1:12" ht="12.75">
      <c r="A286" s="22">
        <v>283</v>
      </c>
      <c r="B286" s="22" t="s">
        <v>472</v>
      </c>
      <c r="C286" s="22" t="s">
        <v>466</v>
      </c>
      <c r="D286" s="26" t="s">
        <v>279</v>
      </c>
      <c r="E286" s="22"/>
      <c r="F286" s="161"/>
      <c r="G286" s="30" t="s">
        <v>674</v>
      </c>
      <c r="H286" s="22">
        <f>0.5/4</f>
        <v>0.125</v>
      </c>
      <c r="I286" s="22"/>
      <c r="J286" s="22"/>
      <c r="K286" s="22">
        <f t="shared" si="4"/>
        <v>0.125</v>
      </c>
      <c r="L286" s="22"/>
    </row>
    <row r="287" spans="1:12" ht="12.75">
      <c r="A287" s="22">
        <v>284</v>
      </c>
      <c r="B287" s="22" t="s">
        <v>472</v>
      </c>
      <c r="C287" s="22" t="s">
        <v>466</v>
      </c>
      <c r="D287" s="22" t="s">
        <v>1429</v>
      </c>
      <c r="E287" s="22"/>
      <c r="F287" s="153"/>
      <c r="G287" s="22" t="s">
        <v>459</v>
      </c>
      <c r="H287" s="22">
        <f>0.5/4</f>
        <v>0.125</v>
      </c>
      <c r="I287" s="22"/>
      <c r="J287" s="22"/>
      <c r="K287" s="22">
        <f t="shared" si="4"/>
        <v>0.125</v>
      </c>
      <c r="L287" s="22"/>
    </row>
    <row r="288" spans="1:12" s="74" customFormat="1" ht="12.75">
      <c r="A288" s="22">
        <v>285</v>
      </c>
      <c r="B288" s="22" t="s">
        <v>558</v>
      </c>
      <c r="C288" s="22" t="s">
        <v>466</v>
      </c>
      <c r="D288" s="26" t="s">
        <v>1308</v>
      </c>
      <c r="E288" s="22"/>
      <c r="F288" s="22"/>
      <c r="G288" s="30" t="s">
        <v>674</v>
      </c>
      <c r="H288" s="22">
        <f>0.5/4</f>
        <v>0.125</v>
      </c>
      <c r="I288" s="22"/>
      <c r="J288" s="22"/>
      <c r="K288" s="22">
        <f t="shared" si="4"/>
        <v>0.125</v>
      </c>
      <c r="L288" s="22"/>
    </row>
    <row r="289" spans="1:12" ht="12.75">
      <c r="A289" s="22">
        <v>286</v>
      </c>
      <c r="B289" s="8" t="s">
        <v>440</v>
      </c>
      <c r="C289" s="8" t="s">
        <v>466</v>
      </c>
      <c r="D289" s="7" t="s">
        <v>258</v>
      </c>
      <c r="E289" s="22"/>
      <c r="F289" s="22"/>
      <c r="G289" s="22" t="s">
        <v>2451</v>
      </c>
      <c r="H289" s="22">
        <v>0.5</v>
      </c>
      <c r="I289" s="22" t="s">
        <v>263</v>
      </c>
      <c r="J289" s="22">
        <v>1</v>
      </c>
      <c r="K289" s="22">
        <f t="shared" si="4"/>
        <v>1.5</v>
      </c>
      <c r="L289" s="22"/>
    </row>
    <row r="290" spans="1:12" ht="12.75">
      <c r="A290" s="22">
        <v>287</v>
      </c>
      <c r="B290" s="8" t="s">
        <v>1189</v>
      </c>
      <c r="C290" s="8" t="s">
        <v>466</v>
      </c>
      <c r="D290" s="7" t="s">
        <v>193</v>
      </c>
      <c r="E290" s="94"/>
      <c r="F290" s="22"/>
      <c r="G290" s="7"/>
      <c r="H290" s="22"/>
      <c r="I290" s="22" t="s">
        <v>55</v>
      </c>
      <c r="J290" s="22">
        <v>0.6</v>
      </c>
      <c r="K290" s="22">
        <f t="shared" si="4"/>
        <v>0.6</v>
      </c>
      <c r="L290" s="22"/>
    </row>
    <row r="291" spans="1:12" ht="12.75">
      <c r="A291" s="22">
        <v>288</v>
      </c>
      <c r="B291" s="22" t="s">
        <v>708</v>
      </c>
      <c r="C291" s="22" t="s">
        <v>650</v>
      </c>
      <c r="D291" s="22" t="s">
        <v>1402</v>
      </c>
      <c r="E291" s="22"/>
      <c r="F291" s="136"/>
      <c r="G291" s="22" t="s">
        <v>449</v>
      </c>
      <c r="H291" s="22">
        <v>0.25</v>
      </c>
      <c r="I291" s="22"/>
      <c r="J291" s="22"/>
      <c r="K291" s="22">
        <f t="shared" si="4"/>
        <v>0.25</v>
      </c>
      <c r="L291" s="22"/>
    </row>
    <row r="292" spans="1:12" ht="12.75">
      <c r="A292" s="22">
        <v>289</v>
      </c>
      <c r="B292" s="22" t="s">
        <v>542</v>
      </c>
      <c r="C292" s="22" t="s">
        <v>650</v>
      </c>
      <c r="D292" s="131" t="s">
        <v>291</v>
      </c>
      <c r="E292" s="22"/>
      <c r="F292" s="163"/>
      <c r="G292" s="30" t="s">
        <v>1359</v>
      </c>
      <c r="H292" s="22">
        <v>1</v>
      </c>
      <c r="I292" s="22"/>
      <c r="J292" s="22"/>
      <c r="K292" s="22">
        <f t="shared" si="4"/>
        <v>1</v>
      </c>
      <c r="L292" s="22"/>
    </row>
    <row r="293" spans="1:12" ht="12.75">
      <c r="A293" s="22">
        <v>290</v>
      </c>
      <c r="B293" s="7" t="s">
        <v>353</v>
      </c>
      <c r="C293" s="7" t="s">
        <v>352</v>
      </c>
      <c r="D293" s="7" t="s">
        <v>351</v>
      </c>
      <c r="E293" s="136" t="s">
        <v>348</v>
      </c>
      <c r="F293" s="22">
        <v>1</v>
      </c>
      <c r="G293" s="156"/>
      <c r="H293" s="158"/>
      <c r="I293" s="22"/>
      <c r="J293" s="22"/>
      <c r="K293" s="22">
        <f t="shared" si="4"/>
        <v>1</v>
      </c>
      <c r="L293" s="22"/>
    </row>
    <row r="294" spans="1:12" ht="12.75">
      <c r="A294" s="22">
        <v>291</v>
      </c>
      <c r="B294" s="22" t="s">
        <v>830</v>
      </c>
      <c r="C294" s="22" t="s">
        <v>352</v>
      </c>
      <c r="D294" s="22" t="s">
        <v>1399</v>
      </c>
      <c r="E294" s="22"/>
      <c r="F294" s="22"/>
      <c r="G294" s="22" t="s">
        <v>449</v>
      </c>
      <c r="H294" s="22">
        <v>0.25</v>
      </c>
      <c r="I294" s="22" t="s">
        <v>52</v>
      </c>
      <c r="J294" s="22">
        <v>0.75</v>
      </c>
      <c r="K294" s="22">
        <f t="shared" si="4"/>
        <v>1</v>
      </c>
      <c r="L294" s="22"/>
    </row>
    <row r="295" spans="1:12" ht="12.75">
      <c r="A295" s="22">
        <v>292</v>
      </c>
      <c r="B295" s="8" t="s">
        <v>428</v>
      </c>
      <c r="C295" s="8" t="s">
        <v>352</v>
      </c>
      <c r="D295" s="7" t="s">
        <v>99</v>
      </c>
      <c r="E295" s="153"/>
      <c r="F295" s="22"/>
      <c r="G295" s="22"/>
      <c r="H295" s="99"/>
      <c r="I295" s="22" t="s">
        <v>297</v>
      </c>
      <c r="J295" s="22">
        <v>0.6</v>
      </c>
      <c r="K295" s="22">
        <f t="shared" si="4"/>
        <v>0.6</v>
      </c>
      <c r="L295" s="22"/>
    </row>
    <row r="296" spans="1:12" ht="12.75">
      <c r="A296" s="22">
        <v>293</v>
      </c>
      <c r="B296" s="22" t="s">
        <v>708</v>
      </c>
      <c r="C296" s="22" t="s">
        <v>352</v>
      </c>
      <c r="D296" s="7" t="s">
        <v>1402</v>
      </c>
      <c r="E296" s="22"/>
      <c r="F296" s="22"/>
      <c r="G296" s="30" t="s">
        <v>661</v>
      </c>
      <c r="H296" s="22">
        <f>0.5/3</f>
        <v>0.16666666666666666</v>
      </c>
      <c r="I296" s="22"/>
      <c r="J296" s="22"/>
      <c r="K296" s="22">
        <f t="shared" si="4"/>
        <v>0.16666666666666666</v>
      </c>
      <c r="L296" s="22"/>
    </row>
    <row r="297" spans="1:12" ht="12.75">
      <c r="A297" s="22">
        <v>294</v>
      </c>
      <c r="B297" s="8" t="s">
        <v>1090</v>
      </c>
      <c r="C297" s="8" t="s">
        <v>1291</v>
      </c>
      <c r="D297" s="7" t="s">
        <v>291</v>
      </c>
      <c r="E297" s="153"/>
      <c r="F297" s="22"/>
      <c r="G297" s="22"/>
      <c r="H297" s="99"/>
      <c r="I297" s="22" t="s">
        <v>297</v>
      </c>
      <c r="J297" s="22">
        <v>0.6</v>
      </c>
      <c r="K297" s="22">
        <f t="shared" si="4"/>
        <v>0.6</v>
      </c>
      <c r="L297" s="22"/>
    </row>
    <row r="298" spans="1:12" ht="12.75">
      <c r="A298" s="22">
        <v>295</v>
      </c>
      <c r="B298" s="8" t="s">
        <v>1225</v>
      </c>
      <c r="C298" s="8" t="s">
        <v>528</v>
      </c>
      <c r="D298" s="7" t="s">
        <v>167</v>
      </c>
      <c r="E298" s="153"/>
      <c r="F298" s="22"/>
      <c r="G298" s="7"/>
      <c r="H298" s="164"/>
      <c r="I298" s="22" t="s">
        <v>70</v>
      </c>
      <c r="J298" s="22">
        <v>0.6</v>
      </c>
      <c r="K298" s="22">
        <f t="shared" si="4"/>
        <v>0.6</v>
      </c>
      <c r="L298" s="22"/>
    </row>
    <row r="299" spans="1:12" ht="12.75">
      <c r="A299" s="22">
        <v>296</v>
      </c>
      <c r="B299" s="22" t="s">
        <v>670</v>
      </c>
      <c r="C299" s="22" t="s">
        <v>587</v>
      </c>
      <c r="D299" s="132" t="s">
        <v>1412</v>
      </c>
      <c r="E299" s="22"/>
      <c r="F299" s="26"/>
      <c r="G299" s="30" t="s">
        <v>668</v>
      </c>
      <c r="H299" s="22">
        <f>0.5/5</f>
        <v>0.1</v>
      </c>
      <c r="I299" s="22"/>
      <c r="J299" s="22"/>
      <c r="K299" s="22">
        <f t="shared" si="4"/>
        <v>0.1</v>
      </c>
      <c r="L299" s="22"/>
    </row>
    <row r="300" spans="1:12" ht="38.25">
      <c r="A300" s="22">
        <v>297</v>
      </c>
      <c r="B300" s="22" t="s">
        <v>793</v>
      </c>
      <c r="C300" s="22" t="s">
        <v>794</v>
      </c>
      <c r="D300" s="22" t="s">
        <v>1418</v>
      </c>
      <c r="E300" s="22"/>
      <c r="F300" s="153"/>
      <c r="G300" s="7" t="s">
        <v>2459</v>
      </c>
      <c r="H300" s="22">
        <f>0.125+1/3</f>
        <v>0.4583333333333333</v>
      </c>
      <c r="I300" s="22"/>
      <c r="J300" s="22"/>
      <c r="K300" s="22">
        <f t="shared" si="4"/>
        <v>0.4583333333333333</v>
      </c>
      <c r="L300" s="22"/>
    </row>
    <row r="301" spans="1:12" ht="12.75">
      <c r="A301" s="22">
        <v>298</v>
      </c>
      <c r="B301" s="22" t="s">
        <v>801</v>
      </c>
      <c r="C301" s="22" t="s">
        <v>802</v>
      </c>
      <c r="D301" s="22" t="s">
        <v>1417</v>
      </c>
      <c r="E301" s="22"/>
      <c r="F301" s="153"/>
      <c r="G301" s="22" t="s">
        <v>449</v>
      </c>
      <c r="H301" s="22">
        <v>0.25</v>
      </c>
      <c r="I301" s="22"/>
      <c r="J301" s="22"/>
      <c r="K301" s="22">
        <f t="shared" si="4"/>
        <v>0.25</v>
      </c>
      <c r="L301" s="22"/>
    </row>
    <row r="302" spans="1:12" s="74" customFormat="1" ht="25.5">
      <c r="A302" s="130">
        <v>299</v>
      </c>
      <c r="B302" s="31" t="s">
        <v>1258</v>
      </c>
      <c r="C302" s="31" t="s">
        <v>802</v>
      </c>
      <c r="D302" s="144" t="s">
        <v>166</v>
      </c>
      <c r="E302" s="149"/>
      <c r="F302" s="130"/>
      <c r="G302" s="130"/>
      <c r="H302" s="130"/>
      <c r="I302" s="144" t="s">
        <v>2474</v>
      </c>
      <c r="J302" s="130">
        <v>3</v>
      </c>
      <c r="K302" s="130">
        <f t="shared" si="4"/>
        <v>3</v>
      </c>
      <c r="L302" s="171"/>
    </row>
    <row r="303" spans="1:12" ht="12.75">
      <c r="A303" s="22">
        <v>300</v>
      </c>
      <c r="B303" s="22" t="s">
        <v>688</v>
      </c>
      <c r="C303" s="22" t="s">
        <v>360</v>
      </c>
      <c r="D303" s="22" t="s">
        <v>1408</v>
      </c>
      <c r="E303" s="22"/>
      <c r="F303" s="163"/>
      <c r="G303" s="22" t="s">
        <v>415</v>
      </c>
      <c r="H303" s="22">
        <v>0.5</v>
      </c>
      <c r="I303" s="22"/>
      <c r="J303" s="22"/>
      <c r="K303" s="22">
        <f t="shared" si="4"/>
        <v>0.5</v>
      </c>
      <c r="L303" s="22"/>
    </row>
    <row r="304" spans="1:12" ht="12.75">
      <c r="A304" s="22">
        <v>301</v>
      </c>
      <c r="B304" s="8" t="s">
        <v>476</v>
      </c>
      <c r="C304" s="8" t="s">
        <v>360</v>
      </c>
      <c r="D304" s="7" t="s">
        <v>149</v>
      </c>
      <c r="E304" s="161"/>
      <c r="F304" s="22"/>
      <c r="G304" s="22"/>
      <c r="H304" s="99"/>
      <c r="I304" s="22" t="s">
        <v>55</v>
      </c>
      <c r="J304" s="22">
        <v>0.6</v>
      </c>
      <c r="K304" s="22">
        <f t="shared" si="4"/>
        <v>0.6</v>
      </c>
      <c r="L304" s="22"/>
    </row>
    <row r="305" spans="1:12" ht="12.75">
      <c r="A305" s="22">
        <v>302</v>
      </c>
      <c r="B305" s="8" t="s">
        <v>421</v>
      </c>
      <c r="C305" s="8" t="s">
        <v>360</v>
      </c>
      <c r="D305" s="7" t="s">
        <v>325</v>
      </c>
      <c r="E305" s="30" t="s">
        <v>315</v>
      </c>
      <c r="F305" s="22">
        <v>1</v>
      </c>
      <c r="G305" s="156"/>
      <c r="H305" s="158"/>
      <c r="I305" s="22" t="s">
        <v>138</v>
      </c>
      <c r="J305" s="22">
        <v>1.5</v>
      </c>
      <c r="K305" s="22">
        <f t="shared" si="4"/>
        <v>2.5</v>
      </c>
      <c r="L305" s="22"/>
    </row>
    <row r="306" spans="1:12" ht="25.5">
      <c r="A306" s="22">
        <v>303</v>
      </c>
      <c r="B306" s="7" t="s">
        <v>361</v>
      </c>
      <c r="C306" s="7" t="s">
        <v>360</v>
      </c>
      <c r="D306" s="7" t="s">
        <v>267</v>
      </c>
      <c r="E306" s="30" t="s">
        <v>356</v>
      </c>
      <c r="F306" s="22">
        <v>1</v>
      </c>
      <c r="G306" s="7" t="s">
        <v>2464</v>
      </c>
      <c r="H306" s="99">
        <v>0.33</v>
      </c>
      <c r="I306" s="22"/>
      <c r="J306" s="99"/>
      <c r="K306" s="22">
        <f t="shared" si="4"/>
        <v>1.33</v>
      </c>
      <c r="L306" s="22"/>
    </row>
    <row r="307" spans="1:12" ht="12.75">
      <c r="A307" s="22">
        <v>304</v>
      </c>
      <c r="B307" s="22" t="s">
        <v>691</v>
      </c>
      <c r="C307" s="22" t="s">
        <v>360</v>
      </c>
      <c r="D307" s="26" t="s">
        <v>1418</v>
      </c>
      <c r="E307" s="22"/>
      <c r="F307" s="153"/>
      <c r="G307" s="30" t="s">
        <v>664</v>
      </c>
      <c r="H307" s="22">
        <v>0.25</v>
      </c>
      <c r="I307" s="22"/>
      <c r="J307" s="22"/>
      <c r="K307" s="22">
        <f t="shared" si="4"/>
        <v>0.25</v>
      </c>
      <c r="L307" s="22"/>
    </row>
    <row r="308" spans="1:12" ht="12.75">
      <c r="A308" s="22">
        <v>305</v>
      </c>
      <c r="B308" s="22" t="s">
        <v>851</v>
      </c>
      <c r="C308" s="22" t="s">
        <v>520</v>
      </c>
      <c r="D308" s="22" t="s">
        <v>1321</v>
      </c>
      <c r="E308" s="22"/>
      <c r="F308" s="22"/>
      <c r="G308" s="22" t="s">
        <v>449</v>
      </c>
      <c r="H308" s="22">
        <v>0.25</v>
      </c>
      <c r="I308" s="22"/>
      <c r="J308" s="22"/>
      <c r="K308" s="22">
        <f t="shared" si="4"/>
        <v>0.25</v>
      </c>
      <c r="L308" s="22"/>
    </row>
    <row r="309" spans="1:12" ht="12.75">
      <c r="A309" s="22">
        <v>306</v>
      </c>
      <c r="B309" s="8" t="s">
        <v>890</v>
      </c>
      <c r="C309" s="8" t="s">
        <v>520</v>
      </c>
      <c r="D309" s="7" t="s">
        <v>206</v>
      </c>
      <c r="E309" s="161"/>
      <c r="F309" s="22"/>
      <c r="G309" s="7"/>
      <c r="H309" s="22"/>
      <c r="I309" s="22" t="s">
        <v>55</v>
      </c>
      <c r="J309" s="22">
        <v>0.6</v>
      </c>
      <c r="K309" s="22">
        <f t="shared" si="4"/>
        <v>0.6</v>
      </c>
      <c r="L309" s="22"/>
    </row>
    <row r="310" spans="1:12" ht="12.75">
      <c r="A310" s="22">
        <v>307</v>
      </c>
      <c r="B310" s="8" t="s">
        <v>1223</v>
      </c>
      <c r="C310" s="8" t="s">
        <v>520</v>
      </c>
      <c r="D310" s="7" t="s">
        <v>164</v>
      </c>
      <c r="E310" s="22"/>
      <c r="F310" s="22"/>
      <c r="G310" s="7"/>
      <c r="H310" s="22"/>
      <c r="I310" s="22" t="s">
        <v>51</v>
      </c>
      <c r="J310" s="22">
        <v>0.6</v>
      </c>
      <c r="K310" s="22">
        <f t="shared" si="4"/>
        <v>0.6</v>
      </c>
      <c r="L310" s="22"/>
    </row>
    <row r="311" spans="1:12" ht="12.75">
      <c r="A311" s="22">
        <v>308</v>
      </c>
      <c r="B311" s="8" t="s">
        <v>513</v>
      </c>
      <c r="C311" s="8" t="s">
        <v>520</v>
      </c>
      <c r="D311" s="7" t="s">
        <v>143</v>
      </c>
      <c r="E311" s="148"/>
      <c r="F311" s="130"/>
      <c r="G311" s="146"/>
      <c r="H311" s="130"/>
      <c r="I311" s="7" t="s">
        <v>123</v>
      </c>
      <c r="J311" s="22">
        <v>1</v>
      </c>
      <c r="K311" s="22">
        <f t="shared" si="4"/>
        <v>1</v>
      </c>
      <c r="L311" s="130"/>
    </row>
    <row r="312" spans="1:12" ht="12.75">
      <c r="A312" s="22">
        <v>309</v>
      </c>
      <c r="B312" s="22" t="s">
        <v>787</v>
      </c>
      <c r="C312" s="22" t="s">
        <v>339</v>
      </c>
      <c r="D312" s="22" t="s">
        <v>1404</v>
      </c>
      <c r="E312" s="22"/>
      <c r="F312" s="161"/>
      <c r="G312" s="22" t="s">
        <v>449</v>
      </c>
      <c r="H312" s="22">
        <v>0.25</v>
      </c>
      <c r="I312" s="22"/>
      <c r="J312" s="22"/>
      <c r="K312" s="22">
        <f t="shared" si="4"/>
        <v>0.25</v>
      </c>
      <c r="L312" s="22"/>
    </row>
    <row r="313" spans="1:12" ht="12.75">
      <c r="A313" s="22">
        <v>310</v>
      </c>
      <c r="B313" s="8" t="s">
        <v>460</v>
      </c>
      <c r="C313" s="8" t="s">
        <v>339</v>
      </c>
      <c r="D313" s="7" t="s">
        <v>276</v>
      </c>
      <c r="E313" s="22"/>
      <c r="F313" s="22"/>
      <c r="G313" s="7"/>
      <c r="H313" s="22"/>
      <c r="I313" s="22" t="s">
        <v>292</v>
      </c>
      <c r="J313" s="22">
        <v>0.6</v>
      </c>
      <c r="K313" s="22">
        <f t="shared" si="4"/>
        <v>0.6</v>
      </c>
      <c r="L313" s="22"/>
    </row>
    <row r="314" spans="1:12" ht="12.75">
      <c r="A314" s="22">
        <v>311</v>
      </c>
      <c r="B314" s="22" t="s">
        <v>715</v>
      </c>
      <c r="C314" s="22" t="s">
        <v>339</v>
      </c>
      <c r="D314" s="26" t="s">
        <v>1416</v>
      </c>
      <c r="E314" s="22"/>
      <c r="F314" s="153"/>
      <c r="G314" s="30" t="s">
        <v>661</v>
      </c>
      <c r="H314" s="22">
        <f>0.5/3</f>
        <v>0.16666666666666666</v>
      </c>
      <c r="I314" s="22"/>
      <c r="J314" s="22"/>
      <c r="K314" s="22">
        <f t="shared" si="4"/>
        <v>0.16666666666666666</v>
      </c>
      <c r="L314" s="22"/>
    </row>
    <row r="315" spans="1:12" ht="12.75">
      <c r="A315" s="22">
        <v>312</v>
      </c>
      <c r="B315" s="22" t="s">
        <v>719</v>
      </c>
      <c r="C315" s="22" t="s">
        <v>339</v>
      </c>
      <c r="D315" s="38" t="s">
        <v>1310</v>
      </c>
      <c r="E315" s="22"/>
      <c r="F315" s="153"/>
      <c r="G315" s="22" t="s">
        <v>1353</v>
      </c>
      <c r="H315" s="22">
        <f>0.5/4+0.75</f>
        <v>0.875</v>
      </c>
      <c r="I315" s="22"/>
      <c r="J315" s="22"/>
      <c r="K315" s="22">
        <f t="shared" si="4"/>
        <v>0.875</v>
      </c>
      <c r="L315" s="22"/>
    </row>
    <row r="316" spans="1:12" ht="12.75">
      <c r="A316" s="22">
        <v>313</v>
      </c>
      <c r="B316" s="8" t="s">
        <v>738</v>
      </c>
      <c r="C316" s="8" t="s">
        <v>339</v>
      </c>
      <c r="D316" s="7" t="s">
        <v>251</v>
      </c>
      <c r="E316" s="22"/>
      <c r="F316" s="22"/>
      <c r="G316" s="7"/>
      <c r="H316" s="22"/>
      <c r="I316" s="22" t="s">
        <v>52</v>
      </c>
      <c r="J316" s="22">
        <v>0.75</v>
      </c>
      <c r="K316" s="22">
        <f t="shared" si="4"/>
        <v>0.75</v>
      </c>
      <c r="L316" s="22"/>
    </row>
    <row r="317" spans="1:12" ht="12.75">
      <c r="A317" s="22">
        <v>314</v>
      </c>
      <c r="B317" s="22" t="s">
        <v>725</v>
      </c>
      <c r="C317" s="22" t="s">
        <v>339</v>
      </c>
      <c r="D317" s="22" t="s">
        <v>1430</v>
      </c>
      <c r="E317" s="22"/>
      <c r="F317" s="153"/>
      <c r="G317" s="22" t="s">
        <v>449</v>
      </c>
      <c r="H317" s="22">
        <v>0.25</v>
      </c>
      <c r="I317" s="22"/>
      <c r="J317" s="22"/>
      <c r="K317" s="22">
        <f t="shared" si="4"/>
        <v>0.25</v>
      </c>
      <c r="L317" s="22"/>
    </row>
    <row r="318" spans="1:12" ht="12.75">
      <c r="A318" s="22">
        <v>315</v>
      </c>
      <c r="B318" s="22" t="s">
        <v>752</v>
      </c>
      <c r="C318" s="22" t="s">
        <v>339</v>
      </c>
      <c r="D318" s="22" t="s">
        <v>1406</v>
      </c>
      <c r="E318" s="30" t="s">
        <v>318</v>
      </c>
      <c r="F318" s="22">
        <v>1</v>
      </c>
      <c r="G318" s="22" t="s">
        <v>415</v>
      </c>
      <c r="H318" s="22">
        <v>0.5</v>
      </c>
      <c r="I318" s="22"/>
      <c r="J318" s="22"/>
      <c r="K318" s="22">
        <f t="shared" si="4"/>
        <v>1.5</v>
      </c>
      <c r="L318" s="22"/>
    </row>
    <row r="319" spans="1:12" ht="12.75">
      <c r="A319" s="22">
        <v>316</v>
      </c>
      <c r="B319" s="22" t="s">
        <v>443</v>
      </c>
      <c r="C319" s="22" t="s">
        <v>339</v>
      </c>
      <c r="D319" s="22" t="s">
        <v>99</v>
      </c>
      <c r="E319" s="22"/>
      <c r="F319" s="22"/>
      <c r="G319" s="30" t="s">
        <v>672</v>
      </c>
      <c r="H319" s="22">
        <v>0.5</v>
      </c>
      <c r="I319" s="22" t="s">
        <v>293</v>
      </c>
      <c r="J319" s="22">
        <v>0.6</v>
      </c>
      <c r="K319" s="22">
        <f t="shared" si="4"/>
        <v>1.1</v>
      </c>
      <c r="L319" s="22"/>
    </row>
    <row r="320" spans="1:12" ht="12.75">
      <c r="A320" s="22">
        <v>317</v>
      </c>
      <c r="B320" s="8" t="s">
        <v>1255</v>
      </c>
      <c r="C320" s="8" t="s">
        <v>339</v>
      </c>
      <c r="D320" s="7" t="s">
        <v>221</v>
      </c>
      <c r="E320" s="22"/>
      <c r="F320" s="22"/>
      <c r="G320" s="7"/>
      <c r="H320" s="22"/>
      <c r="I320" s="22" t="s">
        <v>52</v>
      </c>
      <c r="J320" s="22">
        <v>0.75</v>
      </c>
      <c r="K320" s="22">
        <f t="shared" si="4"/>
        <v>0.75</v>
      </c>
      <c r="L320" s="22"/>
    </row>
    <row r="321" spans="1:12" ht="12.75">
      <c r="A321" s="22">
        <v>318</v>
      </c>
      <c r="B321" s="22" t="s">
        <v>850</v>
      </c>
      <c r="C321" s="22" t="s">
        <v>339</v>
      </c>
      <c r="D321" s="22" t="s">
        <v>1431</v>
      </c>
      <c r="E321" s="22"/>
      <c r="F321" s="22"/>
      <c r="G321" s="22" t="s">
        <v>415</v>
      </c>
      <c r="H321" s="22">
        <v>0.5</v>
      </c>
      <c r="I321" s="22"/>
      <c r="J321" s="22"/>
      <c r="K321" s="22">
        <f t="shared" si="4"/>
        <v>0.5</v>
      </c>
      <c r="L321" s="22"/>
    </row>
    <row r="322" spans="1:12" ht="12.75">
      <c r="A322" s="22">
        <v>319</v>
      </c>
      <c r="B322" s="8" t="s">
        <v>1062</v>
      </c>
      <c r="C322" s="8" t="s">
        <v>339</v>
      </c>
      <c r="D322" s="7"/>
      <c r="E322" s="30"/>
      <c r="F322" s="22"/>
      <c r="G322" s="7"/>
      <c r="H322" s="22"/>
      <c r="I322" s="22" t="s">
        <v>76</v>
      </c>
      <c r="J322" s="22">
        <v>1</v>
      </c>
      <c r="K322" s="22">
        <f t="shared" si="4"/>
        <v>1</v>
      </c>
      <c r="L322" s="22"/>
    </row>
    <row r="323" spans="1:12" ht="12.75">
      <c r="A323" s="22">
        <v>320</v>
      </c>
      <c r="B323" s="22" t="s">
        <v>730</v>
      </c>
      <c r="C323" s="22" t="s">
        <v>339</v>
      </c>
      <c r="D323" s="26" t="s">
        <v>151</v>
      </c>
      <c r="E323" s="22"/>
      <c r="F323" s="161"/>
      <c r="G323" s="22" t="s">
        <v>415</v>
      </c>
      <c r="H323" s="22">
        <v>0.5</v>
      </c>
      <c r="I323" s="22"/>
      <c r="J323" s="22"/>
      <c r="K323" s="22">
        <f t="shared" si="4"/>
        <v>0.5</v>
      </c>
      <c r="L323" s="22"/>
    </row>
    <row r="324" spans="1:12" ht="12.75">
      <c r="A324" s="22">
        <v>321</v>
      </c>
      <c r="B324" s="8" t="s">
        <v>1214</v>
      </c>
      <c r="C324" s="8" t="s">
        <v>339</v>
      </c>
      <c r="D324" s="7" t="s">
        <v>215</v>
      </c>
      <c r="E324" s="22"/>
      <c r="F324" s="22"/>
      <c r="G324" s="7"/>
      <c r="H324" s="22"/>
      <c r="I324" s="22" t="s">
        <v>55</v>
      </c>
      <c r="J324" s="99">
        <v>0.6</v>
      </c>
      <c r="K324" s="22">
        <f t="shared" si="4"/>
        <v>0.6</v>
      </c>
      <c r="L324" s="22"/>
    </row>
    <row r="325" spans="1:12" ht="12.75">
      <c r="A325" s="22">
        <v>322</v>
      </c>
      <c r="B325" s="22" t="s">
        <v>703</v>
      </c>
      <c r="C325" s="22" t="s">
        <v>339</v>
      </c>
      <c r="D325" s="26" t="s">
        <v>1308</v>
      </c>
      <c r="E325" s="22"/>
      <c r="F325" s="153"/>
      <c r="G325" s="30" t="s">
        <v>674</v>
      </c>
      <c r="H325" s="22">
        <f>0.5/4</f>
        <v>0.125</v>
      </c>
      <c r="I325" s="22"/>
      <c r="J325" s="22"/>
      <c r="K325" s="22">
        <f t="shared" si="4"/>
        <v>0.125</v>
      </c>
      <c r="L325" s="22"/>
    </row>
    <row r="326" spans="1:12" ht="12.75">
      <c r="A326" s="22">
        <v>323</v>
      </c>
      <c r="B326" s="22" t="s">
        <v>843</v>
      </c>
      <c r="C326" s="22" t="s">
        <v>339</v>
      </c>
      <c r="D326" s="22" t="s">
        <v>1428</v>
      </c>
      <c r="E326" s="22"/>
      <c r="F326" s="22"/>
      <c r="G326" s="22" t="s">
        <v>449</v>
      </c>
      <c r="H326" s="22">
        <v>0.25</v>
      </c>
      <c r="I326" s="22" t="s">
        <v>296</v>
      </c>
      <c r="J326" s="106">
        <v>0.6</v>
      </c>
      <c r="K326" s="22">
        <f aca="true" t="shared" si="5" ref="K326:K389">J326+H326+F326</f>
        <v>0.85</v>
      </c>
      <c r="L326" s="22"/>
    </row>
    <row r="327" spans="1:12" ht="12.75">
      <c r="A327" s="22">
        <v>324</v>
      </c>
      <c r="B327" s="22" t="s">
        <v>820</v>
      </c>
      <c r="C327" s="22" t="s">
        <v>339</v>
      </c>
      <c r="D327" s="22" t="s">
        <v>1409</v>
      </c>
      <c r="E327" s="22"/>
      <c r="F327" s="153"/>
      <c r="G327" s="22" t="s">
        <v>415</v>
      </c>
      <c r="H327" s="22">
        <v>0.5</v>
      </c>
      <c r="I327" s="22"/>
      <c r="J327" s="22"/>
      <c r="K327" s="22">
        <f t="shared" si="5"/>
        <v>0.5</v>
      </c>
      <c r="L327" s="22"/>
    </row>
    <row r="328" spans="1:12" s="74" customFormat="1" ht="51">
      <c r="A328" s="130">
        <v>325</v>
      </c>
      <c r="B328" s="130" t="s">
        <v>666</v>
      </c>
      <c r="C328" s="130" t="s">
        <v>339</v>
      </c>
      <c r="D328" s="130" t="s">
        <v>291</v>
      </c>
      <c r="E328" s="171" t="s">
        <v>343</v>
      </c>
      <c r="F328" s="130">
        <v>1</v>
      </c>
      <c r="G328" s="344" t="s">
        <v>2475</v>
      </c>
      <c r="H328" s="130">
        <v>2</v>
      </c>
      <c r="I328" s="130" t="s">
        <v>294</v>
      </c>
      <c r="J328" s="130">
        <v>1</v>
      </c>
      <c r="K328" s="130">
        <f t="shared" si="5"/>
        <v>4</v>
      </c>
      <c r="L328" s="130"/>
    </row>
    <row r="329" spans="1:12" ht="12.75">
      <c r="A329" s="22">
        <v>326</v>
      </c>
      <c r="B329" s="22" t="s">
        <v>519</v>
      </c>
      <c r="C329" s="22" t="s">
        <v>339</v>
      </c>
      <c r="D329" s="26" t="s">
        <v>99</v>
      </c>
      <c r="E329" s="22"/>
      <c r="F329" s="153"/>
      <c r="G329" s="30" t="s">
        <v>672</v>
      </c>
      <c r="H329" s="22">
        <v>0.5</v>
      </c>
      <c r="I329" s="22"/>
      <c r="J329" s="22"/>
      <c r="K329" s="22">
        <f t="shared" si="5"/>
        <v>0.5</v>
      </c>
      <c r="L329" s="22"/>
    </row>
    <row r="330" spans="1:12" ht="12.75">
      <c r="A330" s="22">
        <v>327</v>
      </c>
      <c r="B330" s="8" t="s">
        <v>552</v>
      </c>
      <c r="C330" s="8" t="s">
        <v>339</v>
      </c>
      <c r="D330" s="7" t="s">
        <v>217</v>
      </c>
      <c r="E330" s="22"/>
      <c r="F330" s="22"/>
      <c r="G330" s="7"/>
      <c r="H330" s="22"/>
      <c r="I330" s="22" t="s">
        <v>55</v>
      </c>
      <c r="J330" s="99">
        <v>0.6</v>
      </c>
      <c r="K330" s="22">
        <f t="shared" si="5"/>
        <v>0.6</v>
      </c>
      <c r="L330" s="22"/>
    </row>
    <row r="331" spans="1:12" ht="12.75">
      <c r="A331" s="22">
        <v>328</v>
      </c>
      <c r="B331" s="8" t="s">
        <v>552</v>
      </c>
      <c r="C331" s="8" t="s">
        <v>339</v>
      </c>
      <c r="D331" s="7" t="s">
        <v>229</v>
      </c>
      <c r="E331" s="105"/>
      <c r="F331" s="106"/>
      <c r="G331" s="94"/>
      <c r="H331" s="106"/>
      <c r="I331" s="22" t="s">
        <v>75</v>
      </c>
      <c r="J331" s="22">
        <v>1.5</v>
      </c>
      <c r="K331" s="22">
        <f t="shared" si="5"/>
        <v>1.5</v>
      </c>
      <c r="L331" s="106"/>
    </row>
    <row r="332" spans="1:12" ht="12.75">
      <c r="A332" s="22">
        <v>329</v>
      </c>
      <c r="B332" s="22" t="s">
        <v>552</v>
      </c>
      <c r="C332" s="22" t="s">
        <v>339</v>
      </c>
      <c r="D332" s="26" t="s">
        <v>1315</v>
      </c>
      <c r="E332" s="22"/>
      <c r="F332" s="153"/>
      <c r="G332" s="22" t="s">
        <v>449</v>
      </c>
      <c r="H332" s="22">
        <v>0.25</v>
      </c>
      <c r="I332" s="22"/>
      <c r="J332" s="22"/>
      <c r="K332" s="22">
        <f t="shared" si="5"/>
        <v>0.25</v>
      </c>
      <c r="L332" s="22"/>
    </row>
    <row r="333" spans="1:12" s="46" customFormat="1" ht="12.75">
      <c r="A333" s="106">
        <v>330</v>
      </c>
      <c r="B333" s="45" t="s">
        <v>428</v>
      </c>
      <c r="C333" s="45" t="s">
        <v>339</v>
      </c>
      <c r="D333" s="94"/>
      <c r="E333" s="363"/>
      <c r="F333" s="106"/>
      <c r="G333" s="106"/>
      <c r="H333" s="105"/>
      <c r="I333" s="106" t="s">
        <v>75</v>
      </c>
      <c r="J333" s="106">
        <v>1.5</v>
      </c>
      <c r="K333" s="106">
        <f t="shared" si="5"/>
        <v>1.5</v>
      </c>
      <c r="L333" s="106"/>
    </row>
    <row r="334" spans="1:12" ht="12.75">
      <c r="A334" s="22">
        <v>331</v>
      </c>
      <c r="B334" s="22" t="s">
        <v>571</v>
      </c>
      <c r="C334" s="22" t="s">
        <v>339</v>
      </c>
      <c r="D334" s="22" t="s">
        <v>1404</v>
      </c>
      <c r="E334" s="22"/>
      <c r="F334" s="153"/>
      <c r="G334" s="22" t="s">
        <v>1360</v>
      </c>
      <c r="H334" s="22">
        <v>0.667</v>
      </c>
      <c r="I334" s="22"/>
      <c r="J334" s="22"/>
      <c r="K334" s="22">
        <f t="shared" si="5"/>
        <v>0.667</v>
      </c>
      <c r="L334" s="22"/>
    </row>
    <row r="335" spans="1:12" ht="12.75">
      <c r="A335" s="22">
        <v>332</v>
      </c>
      <c r="B335" s="22" t="s">
        <v>816</v>
      </c>
      <c r="C335" s="22" t="s">
        <v>339</v>
      </c>
      <c r="D335" s="30" t="s">
        <v>1325</v>
      </c>
      <c r="E335" s="22"/>
      <c r="F335" s="153"/>
      <c r="G335" s="22" t="s">
        <v>419</v>
      </c>
      <c r="H335" s="22">
        <f>0.5/3</f>
        <v>0.16666666666666666</v>
      </c>
      <c r="I335" s="22"/>
      <c r="J335" s="22"/>
      <c r="K335" s="22">
        <f t="shared" si="5"/>
        <v>0.16666666666666666</v>
      </c>
      <c r="L335" s="22"/>
    </row>
    <row r="336" spans="1:12" ht="12.75">
      <c r="A336" s="22">
        <v>333</v>
      </c>
      <c r="B336" s="22" t="s">
        <v>527</v>
      </c>
      <c r="C336" s="22" t="s">
        <v>339</v>
      </c>
      <c r="D336" s="132" t="s">
        <v>226</v>
      </c>
      <c r="E336" s="22"/>
      <c r="F336" s="22"/>
      <c r="G336" s="22" t="s">
        <v>449</v>
      </c>
      <c r="H336" s="22">
        <v>0.25</v>
      </c>
      <c r="I336" s="22"/>
      <c r="J336" s="22"/>
      <c r="K336" s="22">
        <f t="shared" si="5"/>
        <v>0.25</v>
      </c>
      <c r="L336" s="22"/>
    </row>
    <row r="337" spans="1:12" ht="12.75">
      <c r="A337" s="22">
        <v>334</v>
      </c>
      <c r="B337" s="22" t="s">
        <v>527</v>
      </c>
      <c r="C337" s="22" t="s">
        <v>339</v>
      </c>
      <c r="D337" s="30" t="s">
        <v>1168</v>
      </c>
      <c r="E337" s="22"/>
      <c r="F337" s="22"/>
      <c r="G337" s="22" t="s">
        <v>415</v>
      </c>
      <c r="H337" s="22">
        <v>0.5</v>
      </c>
      <c r="I337" s="22" t="s">
        <v>76</v>
      </c>
      <c r="J337" s="22">
        <v>1</v>
      </c>
      <c r="K337" s="22">
        <f t="shared" si="5"/>
        <v>1.5</v>
      </c>
      <c r="L337" s="22"/>
    </row>
    <row r="338" spans="1:12" ht="12.75">
      <c r="A338" s="22">
        <v>335</v>
      </c>
      <c r="B338" s="8" t="s">
        <v>564</v>
      </c>
      <c r="C338" s="8" t="s">
        <v>339</v>
      </c>
      <c r="D338" s="7" t="s">
        <v>163</v>
      </c>
      <c r="E338" s="22"/>
      <c r="F338" s="22"/>
      <c r="G338" s="156"/>
      <c r="H338" s="22"/>
      <c r="I338" s="22" t="s">
        <v>75</v>
      </c>
      <c r="J338" s="22">
        <v>1.5</v>
      </c>
      <c r="K338" s="22">
        <f t="shared" si="5"/>
        <v>1.5</v>
      </c>
      <c r="L338" s="22"/>
    </row>
    <row r="339" spans="1:12" ht="12.75">
      <c r="A339" s="22">
        <v>336</v>
      </c>
      <c r="B339" s="8" t="s">
        <v>564</v>
      </c>
      <c r="C339" s="8" t="s">
        <v>339</v>
      </c>
      <c r="D339" s="7" t="s">
        <v>243</v>
      </c>
      <c r="E339" s="99"/>
      <c r="F339" s="22"/>
      <c r="G339" s="7"/>
      <c r="H339" s="22"/>
      <c r="I339" s="22" t="s">
        <v>132</v>
      </c>
      <c r="J339" s="22">
        <v>1</v>
      </c>
      <c r="K339" s="22">
        <f t="shared" si="5"/>
        <v>1</v>
      </c>
      <c r="L339" s="22"/>
    </row>
    <row r="340" spans="1:12" ht="12.75">
      <c r="A340" s="22">
        <v>337</v>
      </c>
      <c r="B340" s="22" t="s">
        <v>564</v>
      </c>
      <c r="C340" s="22" t="s">
        <v>339</v>
      </c>
      <c r="D340" s="22" t="s">
        <v>289</v>
      </c>
      <c r="E340" s="22"/>
      <c r="F340" s="153"/>
      <c r="G340" s="30" t="s">
        <v>664</v>
      </c>
      <c r="H340" s="22">
        <v>0.25</v>
      </c>
      <c r="I340" s="22" t="s">
        <v>297</v>
      </c>
      <c r="J340" s="22">
        <v>0.75</v>
      </c>
      <c r="K340" s="22">
        <f t="shared" si="5"/>
        <v>1</v>
      </c>
      <c r="L340" s="22"/>
    </row>
    <row r="341" spans="1:12" ht="12.75">
      <c r="A341" s="22">
        <v>338</v>
      </c>
      <c r="B341" s="22" t="s">
        <v>564</v>
      </c>
      <c r="C341" s="22" t="s">
        <v>339</v>
      </c>
      <c r="D341" s="38" t="s">
        <v>1314</v>
      </c>
      <c r="E341" s="22"/>
      <c r="F341" s="153"/>
      <c r="G341" s="22" t="s">
        <v>1391</v>
      </c>
      <c r="H341" s="22">
        <v>0.75</v>
      </c>
      <c r="I341" s="22"/>
      <c r="J341" s="22"/>
      <c r="K341" s="22">
        <f t="shared" si="5"/>
        <v>0.75</v>
      </c>
      <c r="L341" s="22"/>
    </row>
    <row r="342" spans="1:12" ht="12.75">
      <c r="A342" s="22">
        <v>339</v>
      </c>
      <c r="B342" s="8" t="s">
        <v>569</v>
      </c>
      <c r="C342" s="8" t="s">
        <v>339</v>
      </c>
      <c r="D342" s="7" t="s">
        <v>276</v>
      </c>
      <c r="E342" s="153"/>
      <c r="F342" s="22"/>
      <c r="G342" s="7"/>
      <c r="H342" s="22"/>
      <c r="I342" s="22" t="s">
        <v>293</v>
      </c>
      <c r="J342" s="169">
        <v>0.75</v>
      </c>
      <c r="K342" s="22">
        <f t="shared" si="5"/>
        <v>0.75</v>
      </c>
      <c r="L342" s="22"/>
    </row>
    <row r="343" spans="1:12" ht="12.75">
      <c r="A343" s="22">
        <v>340</v>
      </c>
      <c r="B343" s="22" t="s">
        <v>706</v>
      </c>
      <c r="C343" s="22" t="s">
        <v>339</v>
      </c>
      <c r="D343" s="22" t="s">
        <v>1400</v>
      </c>
      <c r="E343" s="22"/>
      <c r="F343" s="161"/>
      <c r="G343" s="30" t="s">
        <v>672</v>
      </c>
      <c r="H343" s="22">
        <v>0.5</v>
      </c>
      <c r="I343" s="22"/>
      <c r="J343" s="22"/>
      <c r="K343" s="22">
        <f t="shared" si="5"/>
        <v>0.5</v>
      </c>
      <c r="L343" s="22"/>
    </row>
    <row r="344" spans="1:12" ht="12.75">
      <c r="A344" s="22">
        <v>341</v>
      </c>
      <c r="B344" s="38" t="s">
        <v>473</v>
      </c>
      <c r="C344" s="22" t="s">
        <v>339</v>
      </c>
      <c r="D344" s="142" t="s">
        <v>151</v>
      </c>
      <c r="E344" s="38"/>
      <c r="F344" s="38"/>
      <c r="G344" s="142" t="s">
        <v>415</v>
      </c>
      <c r="H344" s="5">
        <v>0.5</v>
      </c>
      <c r="I344" s="22"/>
      <c r="J344" s="5"/>
      <c r="K344" s="22">
        <f t="shared" si="5"/>
        <v>0.5</v>
      </c>
      <c r="L344" s="5"/>
    </row>
    <row r="345" spans="1:12" ht="12.75">
      <c r="A345" s="22">
        <v>342</v>
      </c>
      <c r="B345" s="8" t="s">
        <v>709</v>
      </c>
      <c r="C345" s="8" t="s">
        <v>339</v>
      </c>
      <c r="D345" s="7" t="s">
        <v>276</v>
      </c>
      <c r="E345" s="161"/>
      <c r="F345" s="22"/>
      <c r="G345" s="7"/>
      <c r="H345" s="22"/>
      <c r="I345" s="22" t="s">
        <v>292</v>
      </c>
      <c r="J345" s="22">
        <v>0.6</v>
      </c>
      <c r="K345" s="22">
        <f t="shared" si="5"/>
        <v>0.6</v>
      </c>
      <c r="L345" s="22"/>
    </row>
    <row r="346" spans="1:12" ht="25.5">
      <c r="A346" s="22">
        <v>343</v>
      </c>
      <c r="B346" s="8" t="s">
        <v>521</v>
      </c>
      <c r="C346" s="8" t="s">
        <v>339</v>
      </c>
      <c r="D346" s="178" t="s">
        <v>379</v>
      </c>
      <c r="E346" s="134"/>
      <c r="F346" s="99"/>
      <c r="G346" s="7"/>
      <c r="H346" s="22"/>
      <c r="I346" s="7" t="s">
        <v>378</v>
      </c>
      <c r="J346" s="168">
        <v>0.5</v>
      </c>
      <c r="K346" s="22">
        <f t="shared" si="5"/>
        <v>0.5</v>
      </c>
      <c r="L346" s="22"/>
    </row>
    <row r="347" spans="1:12" ht="12.75">
      <c r="A347" s="22">
        <v>344</v>
      </c>
      <c r="B347" s="22" t="s">
        <v>521</v>
      </c>
      <c r="C347" s="22" t="s">
        <v>339</v>
      </c>
      <c r="D347" s="201" t="s">
        <v>1310</v>
      </c>
      <c r="E347" s="22"/>
      <c r="F347" s="153"/>
      <c r="G347" s="22" t="s">
        <v>1361</v>
      </c>
      <c r="H347" s="22">
        <v>0.75</v>
      </c>
      <c r="I347" s="22"/>
      <c r="J347" s="22"/>
      <c r="K347" s="22">
        <f t="shared" si="5"/>
        <v>0.75</v>
      </c>
      <c r="L347" s="22"/>
    </row>
    <row r="348" spans="1:12" ht="12.75">
      <c r="A348" s="22">
        <v>345</v>
      </c>
      <c r="B348" s="8" t="s">
        <v>558</v>
      </c>
      <c r="C348" s="8" t="s">
        <v>339</v>
      </c>
      <c r="D348" s="7" t="s">
        <v>268</v>
      </c>
      <c r="E348" s="30" t="s">
        <v>1167</v>
      </c>
      <c r="F348" s="22">
        <v>0.5</v>
      </c>
      <c r="G348" s="22"/>
      <c r="H348" s="99"/>
      <c r="I348" s="22"/>
      <c r="J348" s="22"/>
      <c r="K348" s="22">
        <f t="shared" si="5"/>
        <v>0.5</v>
      </c>
      <c r="L348" s="22"/>
    </row>
    <row r="349" spans="1:12" ht="12.75">
      <c r="A349" s="22">
        <v>346</v>
      </c>
      <c r="B349" s="8" t="s">
        <v>1249</v>
      </c>
      <c r="C349" s="8" t="s">
        <v>339</v>
      </c>
      <c r="D349" s="7" t="s">
        <v>178</v>
      </c>
      <c r="E349" s="161"/>
      <c r="F349" s="22"/>
      <c r="G349" s="22"/>
      <c r="H349" s="22"/>
      <c r="I349" s="22" t="s">
        <v>45</v>
      </c>
      <c r="J349" s="22">
        <v>1.5</v>
      </c>
      <c r="K349" s="22">
        <f t="shared" si="5"/>
        <v>1.5</v>
      </c>
      <c r="L349" s="22"/>
    </row>
    <row r="350" spans="1:12" ht="12.75">
      <c r="A350" s="22">
        <v>347</v>
      </c>
      <c r="B350" s="22" t="s">
        <v>770</v>
      </c>
      <c r="C350" s="22" t="s">
        <v>339</v>
      </c>
      <c r="D350" s="22" t="s">
        <v>1400</v>
      </c>
      <c r="E350" s="22"/>
      <c r="F350" s="153"/>
      <c r="G350" s="22" t="s">
        <v>449</v>
      </c>
      <c r="H350" s="22">
        <v>0.25</v>
      </c>
      <c r="I350" s="22"/>
      <c r="J350" s="22"/>
      <c r="K350" s="22">
        <f t="shared" si="5"/>
        <v>0.25</v>
      </c>
      <c r="L350" s="22"/>
    </row>
    <row r="351" spans="1:12" ht="12.75">
      <c r="A351" s="22">
        <v>348</v>
      </c>
      <c r="B351" s="22" t="s">
        <v>506</v>
      </c>
      <c r="C351" s="22" t="s">
        <v>339</v>
      </c>
      <c r="D351" s="22" t="s">
        <v>1432</v>
      </c>
      <c r="E351" s="22"/>
      <c r="F351" s="153"/>
      <c r="G351" s="22" t="s">
        <v>459</v>
      </c>
      <c r="H351" s="22">
        <f>0.5/4</f>
        <v>0.125</v>
      </c>
      <c r="I351" s="22"/>
      <c r="J351" s="22"/>
      <c r="K351" s="22">
        <f t="shared" si="5"/>
        <v>0.125</v>
      </c>
      <c r="L351" s="22"/>
    </row>
    <row r="352" spans="1:12" ht="12.75">
      <c r="A352" s="22">
        <v>349</v>
      </c>
      <c r="B352" s="22" t="s">
        <v>599</v>
      </c>
      <c r="C352" s="22" t="s">
        <v>339</v>
      </c>
      <c r="D352" s="22" t="s">
        <v>1406</v>
      </c>
      <c r="E352" s="22"/>
      <c r="F352" s="22"/>
      <c r="G352" s="22" t="s">
        <v>415</v>
      </c>
      <c r="H352" s="22">
        <v>0.5</v>
      </c>
      <c r="I352" s="22"/>
      <c r="J352" s="22"/>
      <c r="K352" s="22">
        <f t="shared" si="5"/>
        <v>0.5</v>
      </c>
      <c r="L352" s="22"/>
    </row>
    <row r="353" spans="1:12" ht="12.75">
      <c r="A353" s="22">
        <v>350</v>
      </c>
      <c r="B353" s="22" t="s">
        <v>759</v>
      </c>
      <c r="C353" s="22" t="s">
        <v>339</v>
      </c>
      <c r="D353" s="132" t="s">
        <v>169</v>
      </c>
      <c r="E353" s="22"/>
      <c r="F353" s="153"/>
      <c r="G353" s="22" t="s">
        <v>419</v>
      </c>
      <c r="H353" s="22">
        <f>0.5/3</f>
        <v>0.16666666666666666</v>
      </c>
      <c r="I353" s="22"/>
      <c r="J353" s="22"/>
      <c r="K353" s="22">
        <f t="shared" si="5"/>
        <v>0.16666666666666666</v>
      </c>
      <c r="L353" s="22"/>
    </row>
    <row r="354" spans="1:12" ht="12.75">
      <c r="A354" s="22">
        <v>351</v>
      </c>
      <c r="B354" s="22" t="s">
        <v>838</v>
      </c>
      <c r="C354" s="22" t="s">
        <v>427</v>
      </c>
      <c r="D354" s="22" t="s">
        <v>1433</v>
      </c>
      <c r="E354" s="22"/>
      <c r="F354" s="153"/>
      <c r="G354" s="22" t="s">
        <v>419</v>
      </c>
      <c r="H354" s="106">
        <f>0.5/3</f>
        <v>0.16666666666666666</v>
      </c>
      <c r="I354" s="22"/>
      <c r="J354" s="22"/>
      <c r="K354" s="22">
        <f t="shared" si="5"/>
        <v>0.16666666666666666</v>
      </c>
      <c r="L354" s="22"/>
    </row>
    <row r="355" spans="1:12" ht="38.25">
      <c r="A355" s="22">
        <v>352</v>
      </c>
      <c r="B355" s="22" t="s">
        <v>623</v>
      </c>
      <c r="C355" s="22" t="s">
        <v>427</v>
      </c>
      <c r="D355" s="26" t="s">
        <v>154</v>
      </c>
      <c r="E355" s="22"/>
      <c r="F355" s="22"/>
      <c r="G355" s="7" t="s">
        <v>2453</v>
      </c>
      <c r="H355" s="22">
        <f>0.5+0.33+0.33</f>
        <v>1.1600000000000001</v>
      </c>
      <c r="I355" s="7" t="s">
        <v>2287</v>
      </c>
      <c r="J355" s="22">
        <v>1</v>
      </c>
      <c r="K355" s="22">
        <f t="shared" si="5"/>
        <v>2.16</v>
      </c>
      <c r="L355" s="22"/>
    </row>
    <row r="356" spans="1:12" ht="39.75" customHeight="1">
      <c r="A356" s="22">
        <v>353</v>
      </c>
      <c r="B356" s="22" t="s">
        <v>514</v>
      </c>
      <c r="C356" s="22" t="s">
        <v>515</v>
      </c>
      <c r="D356" s="22" t="s">
        <v>1432</v>
      </c>
      <c r="E356" s="22"/>
      <c r="F356" s="22"/>
      <c r="G356" s="22" t="s">
        <v>459</v>
      </c>
      <c r="H356" s="22">
        <f>0.5/4</f>
        <v>0.125</v>
      </c>
      <c r="I356" s="22"/>
      <c r="J356" s="22"/>
      <c r="K356" s="22">
        <f t="shared" si="5"/>
        <v>0.125</v>
      </c>
      <c r="L356" s="22"/>
    </row>
    <row r="357" spans="1:12" ht="12.75">
      <c r="A357" s="22">
        <v>354</v>
      </c>
      <c r="B357" s="22" t="s">
        <v>493</v>
      </c>
      <c r="C357" s="22" t="s">
        <v>515</v>
      </c>
      <c r="D357" s="22" t="s">
        <v>1434</v>
      </c>
      <c r="E357" s="22"/>
      <c r="F357" s="153"/>
      <c r="G357" s="22" t="s">
        <v>415</v>
      </c>
      <c r="H357" s="22">
        <v>0.5</v>
      </c>
      <c r="I357" s="22"/>
      <c r="J357" s="22"/>
      <c r="K357" s="22">
        <f t="shared" si="5"/>
        <v>0.5</v>
      </c>
      <c r="L357" s="22"/>
    </row>
    <row r="358" spans="1:12" ht="12.75">
      <c r="A358" s="22">
        <v>355</v>
      </c>
      <c r="B358" s="8" t="s">
        <v>1197</v>
      </c>
      <c r="C358" s="8" t="s">
        <v>439</v>
      </c>
      <c r="D358" s="7" t="s">
        <v>279</v>
      </c>
      <c r="E358" s="134"/>
      <c r="F358" s="99"/>
      <c r="G358" s="7"/>
      <c r="H358" s="22"/>
      <c r="I358" s="22" t="s">
        <v>1357</v>
      </c>
      <c r="J358" s="22">
        <v>1.2</v>
      </c>
      <c r="K358" s="22">
        <f t="shared" si="5"/>
        <v>1.2</v>
      </c>
      <c r="L358" s="22"/>
    </row>
    <row r="359" spans="1:12" ht="12.75">
      <c r="A359" s="22">
        <v>356</v>
      </c>
      <c r="B359" s="8" t="s">
        <v>355</v>
      </c>
      <c r="C359" s="8" t="s">
        <v>1240</v>
      </c>
      <c r="D359" s="7" t="s">
        <v>231</v>
      </c>
      <c r="E359" s="99"/>
      <c r="F359" s="22"/>
      <c r="G359" s="7"/>
      <c r="H359" s="22"/>
      <c r="I359" s="22" t="s">
        <v>132</v>
      </c>
      <c r="J359" s="22">
        <v>1</v>
      </c>
      <c r="K359" s="22">
        <f t="shared" si="5"/>
        <v>1</v>
      </c>
      <c r="L359" s="22"/>
    </row>
    <row r="360" spans="1:12" ht="12.75">
      <c r="A360" s="22">
        <v>357</v>
      </c>
      <c r="B360" s="22" t="s">
        <v>671</v>
      </c>
      <c r="C360" s="22" t="s">
        <v>637</v>
      </c>
      <c r="D360" s="7" t="s">
        <v>1412</v>
      </c>
      <c r="E360" s="22"/>
      <c r="F360" s="22"/>
      <c r="G360" s="30" t="s">
        <v>668</v>
      </c>
      <c r="H360" s="22">
        <f>0.5/5</f>
        <v>0.1</v>
      </c>
      <c r="I360" s="22"/>
      <c r="J360" s="22"/>
      <c r="K360" s="22">
        <f t="shared" si="5"/>
        <v>0.1</v>
      </c>
      <c r="L360" s="22"/>
    </row>
    <row r="361" spans="1:12" ht="12.75">
      <c r="A361" s="22">
        <v>358</v>
      </c>
      <c r="B361" s="8" t="s">
        <v>959</v>
      </c>
      <c r="C361" s="8" t="s">
        <v>1297</v>
      </c>
      <c r="D361" s="7" t="s">
        <v>181</v>
      </c>
      <c r="E361" s="30" t="s">
        <v>318</v>
      </c>
      <c r="F361" s="22">
        <v>1</v>
      </c>
      <c r="G361" s="22"/>
      <c r="H361" s="99"/>
      <c r="I361" s="22"/>
      <c r="J361" s="99"/>
      <c r="K361" s="22">
        <f t="shared" si="5"/>
        <v>1</v>
      </c>
      <c r="L361" s="22"/>
    </row>
    <row r="362" spans="1:12" ht="12.75">
      <c r="A362" s="22">
        <v>359</v>
      </c>
      <c r="B362" s="22" t="s">
        <v>814</v>
      </c>
      <c r="C362" s="22" t="s">
        <v>815</v>
      </c>
      <c r="D362" s="30" t="s">
        <v>1170</v>
      </c>
      <c r="E362" s="22"/>
      <c r="F362" s="22"/>
      <c r="G362" s="22" t="s">
        <v>419</v>
      </c>
      <c r="H362" s="22">
        <f>0.5/3</f>
        <v>0.16666666666666666</v>
      </c>
      <c r="I362" s="22"/>
      <c r="J362" s="22"/>
      <c r="K362" s="22">
        <f t="shared" si="5"/>
        <v>0.16666666666666666</v>
      </c>
      <c r="L362" s="22"/>
    </row>
    <row r="363" spans="1:12" ht="12.75">
      <c r="A363" s="22">
        <v>360</v>
      </c>
      <c r="B363" s="8" t="s">
        <v>1304</v>
      </c>
      <c r="C363" s="8" t="s">
        <v>601</v>
      </c>
      <c r="D363" s="7" t="s">
        <v>327</v>
      </c>
      <c r="E363" s="30" t="s">
        <v>1171</v>
      </c>
      <c r="F363" s="22">
        <v>0.5</v>
      </c>
      <c r="G363" s="156"/>
      <c r="H363" s="158"/>
      <c r="I363" s="22"/>
      <c r="J363" s="22"/>
      <c r="K363" s="22">
        <f t="shared" si="5"/>
        <v>0.5</v>
      </c>
      <c r="L363" s="22"/>
    </row>
    <row r="364" spans="1:12" ht="12.75">
      <c r="A364" s="22">
        <v>361</v>
      </c>
      <c r="B364" s="22" t="s">
        <v>552</v>
      </c>
      <c r="C364" s="22" t="s">
        <v>601</v>
      </c>
      <c r="D364" s="22" t="s">
        <v>1404</v>
      </c>
      <c r="E364" s="22"/>
      <c r="F364" s="153"/>
      <c r="G364" s="22" t="s">
        <v>449</v>
      </c>
      <c r="H364" s="22">
        <v>0.25</v>
      </c>
      <c r="I364" s="22"/>
      <c r="J364" s="22"/>
      <c r="K364" s="22">
        <f t="shared" si="5"/>
        <v>0.25</v>
      </c>
      <c r="L364" s="22"/>
    </row>
    <row r="365" spans="1:12" ht="12.75">
      <c r="A365" s="22"/>
      <c r="B365" s="22" t="s">
        <v>355</v>
      </c>
      <c r="C365" s="22" t="s">
        <v>601</v>
      </c>
      <c r="D365" s="132" t="s">
        <v>147</v>
      </c>
      <c r="E365" s="22"/>
      <c r="F365" s="134"/>
      <c r="G365" s="22"/>
      <c r="H365" s="22"/>
      <c r="I365" s="22" t="s">
        <v>2284</v>
      </c>
      <c r="J365" s="22">
        <v>1</v>
      </c>
      <c r="K365" s="22">
        <f t="shared" si="5"/>
        <v>1</v>
      </c>
      <c r="L365" s="22"/>
    </row>
    <row r="366" spans="1:12" ht="12.75">
      <c r="A366" s="22">
        <v>362</v>
      </c>
      <c r="B366" s="8" t="s">
        <v>1282</v>
      </c>
      <c r="C366" s="8" t="s">
        <v>601</v>
      </c>
      <c r="D366" s="7" t="s">
        <v>284</v>
      </c>
      <c r="E366" s="153"/>
      <c r="F366" s="22"/>
      <c r="G366" s="22"/>
      <c r="H366" s="22"/>
      <c r="I366" s="22" t="s">
        <v>293</v>
      </c>
      <c r="J366" s="106">
        <v>0.75</v>
      </c>
      <c r="K366" s="22">
        <f t="shared" si="5"/>
        <v>0.75</v>
      </c>
      <c r="L366" s="22"/>
    </row>
    <row r="367" spans="1:12" ht="12.75">
      <c r="A367" s="22">
        <v>363</v>
      </c>
      <c r="B367" s="22" t="s">
        <v>868</v>
      </c>
      <c r="C367" s="22" t="s">
        <v>601</v>
      </c>
      <c r="D367" s="22" t="s">
        <v>1399</v>
      </c>
      <c r="E367" s="22"/>
      <c r="F367" s="153"/>
      <c r="G367" s="22" t="s">
        <v>419</v>
      </c>
      <c r="H367" s="106">
        <f>0.5/3</f>
        <v>0.16666666666666666</v>
      </c>
      <c r="I367" s="22"/>
      <c r="J367" s="22"/>
      <c r="K367" s="22">
        <f t="shared" si="5"/>
        <v>0.16666666666666666</v>
      </c>
      <c r="L367" s="22"/>
    </row>
    <row r="368" spans="1:12" ht="12.75">
      <c r="A368" s="22">
        <v>364</v>
      </c>
      <c r="B368" s="8" t="s">
        <v>1277</v>
      </c>
      <c r="C368" s="8" t="s">
        <v>601</v>
      </c>
      <c r="D368" s="7" t="s">
        <v>276</v>
      </c>
      <c r="E368" s="170"/>
      <c r="F368" s="106"/>
      <c r="G368" s="106"/>
      <c r="H368" s="106"/>
      <c r="I368" s="22" t="s">
        <v>295</v>
      </c>
      <c r="J368" s="22">
        <v>1</v>
      </c>
      <c r="K368" s="22">
        <f t="shared" si="5"/>
        <v>1</v>
      </c>
      <c r="L368" s="106"/>
    </row>
    <row r="369" spans="1:12" ht="12.75">
      <c r="A369" s="22">
        <v>365</v>
      </c>
      <c r="B369" s="22" t="s">
        <v>727</v>
      </c>
      <c r="C369" s="22" t="s">
        <v>728</v>
      </c>
      <c r="D369" s="132" t="s">
        <v>1312</v>
      </c>
      <c r="E369" s="22"/>
      <c r="F369" s="134"/>
      <c r="G369" s="22" t="s">
        <v>415</v>
      </c>
      <c r="H369" s="22">
        <v>0.5</v>
      </c>
      <c r="I369" s="22"/>
      <c r="J369" s="22"/>
      <c r="K369" s="22">
        <f t="shared" si="5"/>
        <v>0.5</v>
      </c>
      <c r="L369" s="22"/>
    </row>
    <row r="370" spans="1:12" ht="12.75">
      <c r="A370" s="22">
        <v>366</v>
      </c>
      <c r="B370" s="22" t="s">
        <v>488</v>
      </c>
      <c r="C370" s="22" t="s">
        <v>728</v>
      </c>
      <c r="D370" s="132" t="s">
        <v>1317</v>
      </c>
      <c r="E370" s="22"/>
      <c r="F370" s="153"/>
      <c r="G370" s="22" t="s">
        <v>459</v>
      </c>
      <c r="H370" s="22">
        <f>0.5/4</f>
        <v>0.125</v>
      </c>
      <c r="I370" s="22"/>
      <c r="J370" s="22"/>
      <c r="K370" s="22">
        <f t="shared" si="5"/>
        <v>0.125</v>
      </c>
      <c r="L370" s="22"/>
    </row>
    <row r="371" spans="1:12" ht="12.75">
      <c r="A371" s="22">
        <v>367</v>
      </c>
      <c r="B371" s="8" t="s">
        <v>884</v>
      </c>
      <c r="C371" s="8" t="s">
        <v>347</v>
      </c>
      <c r="D371" s="7" t="s">
        <v>195</v>
      </c>
      <c r="E371" s="22"/>
      <c r="F371" s="22"/>
      <c r="G371" s="99"/>
      <c r="H371" s="22"/>
      <c r="I371" s="22" t="s">
        <v>132</v>
      </c>
      <c r="J371" s="22">
        <v>1</v>
      </c>
      <c r="K371" s="22">
        <f t="shared" si="5"/>
        <v>1</v>
      </c>
      <c r="L371" s="22"/>
    </row>
    <row r="372" spans="1:12" ht="12.75">
      <c r="A372" s="22">
        <v>368</v>
      </c>
      <c r="B372" s="22" t="s">
        <v>786</v>
      </c>
      <c r="C372" s="22" t="s">
        <v>347</v>
      </c>
      <c r="D372" s="26" t="s">
        <v>1319</v>
      </c>
      <c r="E372" s="22"/>
      <c r="F372" s="153"/>
      <c r="G372" s="22" t="s">
        <v>415</v>
      </c>
      <c r="H372" s="22">
        <v>0.5</v>
      </c>
      <c r="I372" s="22"/>
      <c r="J372" s="22"/>
      <c r="K372" s="22">
        <f t="shared" si="5"/>
        <v>0.5</v>
      </c>
      <c r="L372" s="22"/>
    </row>
    <row r="373" spans="1:12" ht="12.75">
      <c r="A373" s="22">
        <v>369</v>
      </c>
      <c r="B373" s="8" t="s">
        <v>1299</v>
      </c>
      <c r="C373" s="8" t="s">
        <v>347</v>
      </c>
      <c r="D373" s="7" t="s">
        <v>322</v>
      </c>
      <c r="E373" s="30" t="s">
        <v>318</v>
      </c>
      <c r="F373" s="22">
        <v>1</v>
      </c>
      <c r="G373" s="22"/>
      <c r="H373" s="99"/>
      <c r="I373" s="22" t="s">
        <v>2284</v>
      </c>
      <c r="J373" s="22">
        <v>1</v>
      </c>
      <c r="K373" s="22">
        <f t="shared" si="5"/>
        <v>2</v>
      </c>
      <c r="L373" s="22"/>
    </row>
    <row r="374" spans="1:12" ht="12.75">
      <c r="A374" s="22">
        <v>370</v>
      </c>
      <c r="B374" s="8" t="s">
        <v>1260</v>
      </c>
      <c r="C374" s="8" t="s">
        <v>347</v>
      </c>
      <c r="D374" s="7" t="s">
        <v>276</v>
      </c>
      <c r="E374" s="153"/>
      <c r="F374" s="22"/>
      <c r="G374" s="22"/>
      <c r="H374" s="22"/>
      <c r="I374" s="22" t="s">
        <v>292</v>
      </c>
      <c r="J374" s="22">
        <v>0.6</v>
      </c>
      <c r="K374" s="22">
        <f t="shared" si="5"/>
        <v>0.6</v>
      </c>
      <c r="L374" s="22"/>
    </row>
    <row r="375" spans="1:12" ht="12.75">
      <c r="A375" s="22">
        <v>371</v>
      </c>
      <c r="B375" s="8" t="s">
        <v>476</v>
      </c>
      <c r="C375" s="8" t="s">
        <v>347</v>
      </c>
      <c r="D375" s="7" t="s">
        <v>289</v>
      </c>
      <c r="E375" s="149"/>
      <c r="F375" s="130"/>
      <c r="G375" s="144"/>
      <c r="H375" s="130"/>
      <c r="I375" s="22" t="s">
        <v>238</v>
      </c>
      <c r="J375" s="22">
        <v>1</v>
      </c>
      <c r="K375" s="22">
        <f t="shared" si="5"/>
        <v>1</v>
      </c>
      <c r="L375" s="130"/>
    </row>
    <row r="376" spans="1:12" ht="12.75">
      <c r="A376" s="22">
        <v>372</v>
      </c>
      <c r="B376" s="22" t="s">
        <v>808</v>
      </c>
      <c r="C376" s="22" t="s">
        <v>347</v>
      </c>
      <c r="D376" s="22" t="s">
        <v>1428</v>
      </c>
      <c r="E376" s="22"/>
      <c r="F376" s="22"/>
      <c r="G376" s="22" t="s">
        <v>449</v>
      </c>
      <c r="H376" s="22">
        <v>0.25</v>
      </c>
      <c r="I376" s="22"/>
      <c r="J376" s="22"/>
      <c r="K376" s="22">
        <f t="shared" si="5"/>
        <v>0.25</v>
      </c>
      <c r="L376" s="22"/>
    </row>
    <row r="377" spans="1:12" ht="12.75">
      <c r="A377" s="22">
        <v>373</v>
      </c>
      <c r="B377" s="22" t="s">
        <v>555</v>
      </c>
      <c r="C377" s="22" t="s">
        <v>347</v>
      </c>
      <c r="D377" s="22" t="s">
        <v>186</v>
      </c>
      <c r="E377" s="22"/>
      <c r="F377" s="153"/>
      <c r="G377" s="22" t="s">
        <v>415</v>
      </c>
      <c r="H377" s="22">
        <v>0.5</v>
      </c>
      <c r="I377" s="22" t="s">
        <v>187</v>
      </c>
      <c r="J377" s="22">
        <v>1.5</v>
      </c>
      <c r="K377" s="22">
        <f t="shared" si="5"/>
        <v>2</v>
      </c>
      <c r="L377" s="22"/>
    </row>
    <row r="378" spans="1:12" ht="12.75">
      <c r="A378" s="22">
        <v>374</v>
      </c>
      <c r="B378" s="22" t="s">
        <v>421</v>
      </c>
      <c r="C378" s="22" t="s">
        <v>347</v>
      </c>
      <c r="D378" s="22" t="s">
        <v>1308</v>
      </c>
      <c r="E378" s="22"/>
      <c r="F378" s="22"/>
      <c r="G378" s="22" t="s">
        <v>1362</v>
      </c>
      <c r="H378" s="106">
        <f>0.417</f>
        <v>0.417</v>
      </c>
      <c r="I378" s="22"/>
      <c r="J378" s="22"/>
      <c r="K378" s="22">
        <f t="shared" si="5"/>
        <v>0.417</v>
      </c>
      <c r="L378" s="22"/>
    </row>
    <row r="379" spans="1:12" ht="12.75">
      <c r="A379" s="22">
        <v>375</v>
      </c>
      <c r="B379" s="22" t="s">
        <v>454</v>
      </c>
      <c r="C379" s="22" t="s">
        <v>347</v>
      </c>
      <c r="D379" s="132" t="s">
        <v>276</v>
      </c>
      <c r="E379" s="22"/>
      <c r="F379" s="22"/>
      <c r="G379" s="30" t="s">
        <v>661</v>
      </c>
      <c r="H379" s="22">
        <f>0.5/3</f>
        <v>0.16666666666666666</v>
      </c>
      <c r="I379" s="22"/>
      <c r="J379" s="22"/>
      <c r="K379" s="22">
        <f t="shared" si="5"/>
        <v>0.16666666666666666</v>
      </c>
      <c r="L379" s="22"/>
    </row>
    <row r="380" spans="1:12" ht="12.75">
      <c r="A380" s="22">
        <v>376</v>
      </c>
      <c r="B380" s="22" t="s">
        <v>788</v>
      </c>
      <c r="C380" s="22" t="s">
        <v>347</v>
      </c>
      <c r="D380" s="22" t="s">
        <v>250</v>
      </c>
      <c r="E380" s="22"/>
      <c r="F380" s="153"/>
      <c r="G380" s="22" t="s">
        <v>415</v>
      </c>
      <c r="H380" s="22">
        <v>0.5</v>
      </c>
      <c r="I380" s="22" t="s">
        <v>52</v>
      </c>
      <c r="J380" s="22">
        <v>0.75</v>
      </c>
      <c r="K380" s="22">
        <f t="shared" si="5"/>
        <v>1.25</v>
      </c>
      <c r="L380" s="22"/>
    </row>
    <row r="381" spans="1:12" ht="38.25">
      <c r="A381" s="22">
        <v>377</v>
      </c>
      <c r="B381" s="22" t="s">
        <v>856</v>
      </c>
      <c r="C381" s="22" t="s">
        <v>347</v>
      </c>
      <c r="D381" s="22" t="s">
        <v>1417</v>
      </c>
      <c r="E381" s="22"/>
      <c r="F381" s="153"/>
      <c r="G381" s="22" t="s">
        <v>419</v>
      </c>
      <c r="H381" s="106">
        <f>0.5/3</f>
        <v>0.16666666666666666</v>
      </c>
      <c r="I381" s="7" t="s">
        <v>1450</v>
      </c>
      <c r="J381" s="99">
        <v>1.83</v>
      </c>
      <c r="K381" s="22">
        <f t="shared" si="5"/>
        <v>1.9966666666666668</v>
      </c>
      <c r="L381" s="22"/>
    </row>
    <row r="382" spans="1:12" ht="12.75">
      <c r="A382" s="22">
        <v>378</v>
      </c>
      <c r="B382" s="8" t="s">
        <v>1194</v>
      </c>
      <c r="C382" s="8" t="s">
        <v>347</v>
      </c>
      <c r="D382" s="7" t="s">
        <v>179</v>
      </c>
      <c r="E382" s="22"/>
      <c r="F382" s="22"/>
      <c r="G382" s="156"/>
      <c r="H382" s="22"/>
      <c r="I382" s="22" t="s">
        <v>51</v>
      </c>
      <c r="J382" s="22">
        <v>0.6</v>
      </c>
      <c r="K382" s="22">
        <f t="shared" si="5"/>
        <v>0.6</v>
      </c>
      <c r="L382" s="22"/>
    </row>
    <row r="383" spans="1:12" ht="12.75">
      <c r="A383" s="22">
        <v>379</v>
      </c>
      <c r="B383" s="8" t="s">
        <v>1293</v>
      </c>
      <c r="C383" s="8" t="s">
        <v>347</v>
      </c>
      <c r="D383" s="7" t="s">
        <v>99</v>
      </c>
      <c r="E383" s="153"/>
      <c r="F383" s="22"/>
      <c r="G383" s="22"/>
      <c r="H383" s="99"/>
      <c r="I383" s="22" t="s">
        <v>298</v>
      </c>
      <c r="J383" s="22">
        <v>1</v>
      </c>
      <c r="K383" s="22">
        <f t="shared" si="5"/>
        <v>1</v>
      </c>
      <c r="L383" s="22"/>
    </row>
    <row r="384" spans="1:12" ht="12.75">
      <c r="A384" s="22">
        <v>380</v>
      </c>
      <c r="B384" s="22" t="s">
        <v>611</v>
      </c>
      <c r="C384" s="22" t="s">
        <v>349</v>
      </c>
      <c r="D384" s="156" t="s">
        <v>206</v>
      </c>
      <c r="E384" s="22"/>
      <c r="F384" s="153"/>
      <c r="G384" s="22" t="s">
        <v>415</v>
      </c>
      <c r="H384" s="22">
        <v>0.5</v>
      </c>
      <c r="I384" s="22"/>
      <c r="J384" s="22"/>
      <c r="K384" s="22">
        <f t="shared" si="5"/>
        <v>0.5</v>
      </c>
      <c r="L384" s="22"/>
    </row>
    <row r="385" spans="1:12" ht="12.75">
      <c r="A385" s="22">
        <v>381</v>
      </c>
      <c r="B385" s="8" t="s">
        <v>421</v>
      </c>
      <c r="C385" s="8" t="s">
        <v>349</v>
      </c>
      <c r="D385" s="7" t="s">
        <v>168</v>
      </c>
      <c r="E385" s="161"/>
      <c r="F385" s="99"/>
      <c r="G385" s="7"/>
      <c r="H385" s="22"/>
      <c r="I385" s="22" t="s">
        <v>1363</v>
      </c>
      <c r="J385" s="22">
        <v>3.25</v>
      </c>
      <c r="K385" s="22">
        <f t="shared" si="5"/>
        <v>3.25</v>
      </c>
      <c r="L385" s="22"/>
    </row>
    <row r="386" spans="1:12" ht="12.75">
      <c r="A386" s="22">
        <v>382</v>
      </c>
      <c r="B386" s="22" t="s">
        <v>776</v>
      </c>
      <c r="C386" s="22" t="s">
        <v>349</v>
      </c>
      <c r="D386" s="26" t="s">
        <v>319</v>
      </c>
      <c r="E386" s="22"/>
      <c r="F386" s="22"/>
      <c r="G386" s="22" t="s">
        <v>415</v>
      </c>
      <c r="H386" s="22">
        <v>0.5</v>
      </c>
      <c r="I386" s="22" t="s">
        <v>132</v>
      </c>
      <c r="J386" s="22">
        <v>1</v>
      </c>
      <c r="K386" s="22">
        <f t="shared" si="5"/>
        <v>1.5</v>
      </c>
      <c r="L386" s="22"/>
    </row>
    <row r="387" spans="1:12" ht="38.25">
      <c r="A387" s="22">
        <v>383</v>
      </c>
      <c r="B387" s="22" t="s">
        <v>571</v>
      </c>
      <c r="C387" s="22" t="s">
        <v>349</v>
      </c>
      <c r="D387" s="22" t="s">
        <v>1435</v>
      </c>
      <c r="E387" s="30" t="s">
        <v>374</v>
      </c>
      <c r="F387" s="22">
        <v>0.5</v>
      </c>
      <c r="G387" s="7" t="s">
        <v>2434</v>
      </c>
      <c r="H387" s="22">
        <v>0.625</v>
      </c>
      <c r="I387" s="22"/>
      <c r="J387" s="22"/>
      <c r="K387" s="22">
        <f t="shared" si="5"/>
        <v>1.125</v>
      </c>
      <c r="L387" s="22"/>
    </row>
    <row r="388" spans="1:12" ht="12.75">
      <c r="A388" s="22">
        <v>384</v>
      </c>
      <c r="B388" s="22" t="s">
        <v>496</v>
      </c>
      <c r="C388" s="22" t="s">
        <v>349</v>
      </c>
      <c r="D388" s="22" t="s">
        <v>1428</v>
      </c>
      <c r="E388" s="22"/>
      <c r="F388" s="22"/>
      <c r="G388" s="22" t="s">
        <v>1347</v>
      </c>
      <c r="H388" s="106">
        <f>0.334</f>
        <v>0.334</v>
      </c>
      <c r="I388" s="22"/>
      <c r="J388" s="22"/>
      <c r="K388" s="22">
        <f t="shared" si="5"/>
        <v>0.334</v>
      </c>
      <c r="L388" s="22"/>
    </row>
    <row r="389" spans="1:12" ht="38.25">
      <c r="A389" s="22">
        <v>385</v>
      </c>
      <c r="B389" s="22" t="s">
        <v>537</v>
      </c>
      <c r="C389" s="22" t="s">
        <v>349</v>
      </c>
      <c r="D389" s="22" t="s">
        <v>115</v>
      </c>
      <c r="E389" s="30" t="s">
        <v>1175</v>
      </c>
      <c r="F389" s="22">
        <f>1/3</f>
        <v>0.3333333333333333</v>
      </c>
      <c r="G389" s="7" t="s">
        <v>2476</v>
      </c>
      <c r="H389" s="22">
        <v>1</v>
      </c>
      <c r="I389" s="22" t="s">
        <v>263</v>
      </c>
      <c r="J389" s="99">
        <v>1</v>
      </c>
      <c r="K389" s="22">
        <f t="shared" si="5"/>
        <v>2.3333333333333335</v>
      </c>
      <c r="L389" s="22"/>
    </row>
    <row r="390" spans="1:12" ht="25.5">
      <c r="A390" s="22">
        <v>386</v>
      </c>
      <c r="B390" s="22" t="s">
        <v>709</v>
      </c>
      <c r="C390" s="22" t="s">
        <v>349</v>
      </c>
      <c r="D390" s="22" t="s">
        <v>1428</v>
      </c>
      <c r="E390" s="22"/>
      <c r="F390" s="22"/>
      <c r="G390" s="7" t="s">
        <v>2477</v>
      </c>
      <c r="H390" s="22">
        <v>0.75</v>
      </c>
      <c r="I390" s="22"/>
      <c r="J390" s="22"/>
      <c r="K390" s="22">
        <f aca="true" t="shared" si="6" ref="K390:K452">J390+H390+F390</f>
        <v>0.75</v>
      </c>
      <c r="L390" s="22"/>
    </row>
    <row r="391" spans="1:12" ht="12.75">
      <c r="A391" s="22">
        <v>387</v>
      </c>
      <c r="B391" s="22" t="s">
        <v>859</v>
      </c>
      <c r="C391" s="22" t="s">
        <v>349</v>
      </c>
      <c r="D391" s="22" t="s">
        <v>291</v>
      </c>
      <c r="E391" s="22"/>
      <c r="F391" s="22"/>
      <c r="G391" s="22" t="s">
        <v>415</v>
      </c>
      <c r="H391" s="22">
        <v>0.5</v>
      </c>
      <c r="I391" s="22"/>
      <c r="J391" s="22"/>
      <c r="K391" s="22">
        <f t="shared" si="6"/>
        <v>0.5</v>
      </c>
      <c r="L391" s="22"/>
    </row>
    <row r="392" spans="1:12" ht="12.75">
      <c r="A392" s="22">
        <v>388</v>
      </c>
      <c r="B392" s="22" t="s">
        <v>876</v>
      </c>
      <c r="C392" s="22" t="s">
        <v>349</v>
      </c>
      <c r="D392" s="22" t="s">
        <v>1436</v>
      </c>
      <c r="E392" s="22"/>
      <c r="F392" s="153"/>
      <c r="G392" s="22" t="s">
        <v>645</v>
      </c>
      <c r="H392" s="22">
        <f>0.5/4</f>
        <v>0.125</v>
      </c>
      <c r="I392" s="22" t="s">
        <v>55</v>
      </c>
      <c r="J392" s="22">
        <v>0.6</v>
      </c>
      <c r="K392" s="22">
        <f t="shared" si="6"/>
        <v>0.725</v>
      </c>
      <c r="L392" s="22"/>
    </row>
    <row r="393" spans="1:12" ht="12.75">
      <c r="A393" s="22">
        <v>389</v>
      </c>
      <c r="B393" s="22" t="s">
        <v>713</v>
      </c>
      <c r="C393" s="22" t="s">
        <v>349</v>
      </c>
      <c r="D393" s="22" t="s">
        <v>99</v>
      </c>
      <c r="E393" s="22"/>
      <c r="F393" s="153"/>
      <c r="G393" s="22" t="s">
        <v>1342</v>
      </c>
      <c r="H393" s="22">
        <v>1</v>
      </c>
      <c r="I393" s="22"/>
      <c r="J393" s="22"/>
      <c r="K393" s="22">
        <f t="shared" si="6"/>
        <v>1</v>
      </c>
      <c r="L393" s="22"/>
    </row>
    <row r="394" spans="1:12" ht="12.75">
      <c r="A394" s="22">
        <v>390</v>
      </c>
      <c r="B394" s="8" t="s">
        <v>1275</v>
      </c>
      <c r="C394" s="8" t="s">
        <v>502</v>
      </c>
      <c r="D394" s="7" t="s">
        <v>279</v>
      </c>
      <c r="E394" s="153"/>
      <c r="F394" s="22"/>
      <c r="G394" s="7"/>
      <c r="H394" s="22"/>
      <c r="I394" s="22" t="s">
        <v>294</v>
      </c>
      <c r="J394" s="22">
        <v>1</v>
      </c>
      <c r="K394" s="22">
        <f t="shared" si="6"/>
        <v>1</v>
      </c>
      <c r="L394" s="22"/>
    </row>
    <row r="395" spans="1:12" ht="12.75">
      <c r="A395" s="22">
        <v>391</v>
      </c>
      <c r="B395" s="22" t="s">
        <v>832</v>
      </c>
      <c r="C395" s="22" t="s">
        <v>502</v>
      </c>
      <c r="D395" s="22" t="s">
        <v>1409</v>
      </c>
      <c r="E395" s="22"/>
      <c r="F395" s="7"/>
      <c r="G395" s="22" t="s">
        <v>419</v>
      </c>
      <c r="H395" s="106">
        <f>0.5/3</f>
        <v>0.16666666666666666</v>
      </c>
      <c r="I395" s="22"/>
      <c r="J395" s="22"/>
      <c r="K395" s="22">
        <f t="shared" si="6"/>
        <v>0.16666666666666666</v>
      </c>
      <c r="L395" s="22"/>
    </row>
    <row r="396" spans="1:12" ht="12.75">
      <c r="A396" s="22">
        <v>392</v>
      </c>
      <c r="B396" s="8" t="s">
        <v>1274</v>
      </c>
      <c r="C396" s="8" t="s">
        <v>502</v>
      </c>
      <c r="D396" s="7" t="s">
        <v>279</v>
      </c>
      <c r="E396" s="161"/>
      <c r="F396" s="22"/>
      <c r="G396" s="7"/>
      <c r="H396" s="22"/>
      <c r="I396" s="22" t="s">
        <v>294</v>
      </c>
      <c r="J396" s="22">
        <v>1</v>
      </c>
      <c r="K396" s="22">
        <f t="shared" si="6"/>
        <v>1</v>
      </c>
      <c r="L396" s="22"/>
    </row>
    <row r="397" spans="1:12" ht="25.5">
      <c r="A397" s="22">
        <v>393</v>
      </c>
      <c r="B397" s="8" t="s">
        <v>1188</v>
      </c>
      <c r="C397" s="8" t="s">
        <v>502</v>
      </c>
      <c r="D397" s="7" t="s">
        <v>233</v>
      </c>
      <c r="E397" s="157"/>
      <c r="F397" s="22"/>
      <c r="G397" s="22"/>
      <c r="H397" s="105"/>
      <c r="I397" s="7" t="s">
        <v>2353</v>
      </c>
      <c r="J397" s="106">
        <v>0.75</v>
      </c>
      <c r="K397" s="22">
        <f t="shared" si="6"/>
        <v>0.75</v>
      </c>
      <c r="L397" s="106"/>
    </row>
    <row r="398" spans="1:12" ht="12.75">
      <c r="A398" s="22">
        <v>394</v>
      </c>
      <c r="B398" s="8" t="s">
        <v>1236</v>
      </c>
      <c r="C398" s="8" t="s">
        <v>502</v>
      </c>
      <c r="D398" s="7" t="s">
        <v>242</v>
      </c>
      <c r="E398" s="165"/>
      <c r="F398" s="99"/>
      <c r="G398" s="7"/>
      <c r="H398" s="99"/>
      <c r="I398" s="22" t="s">
        <v>75</v>
      </c>
      <c r="J398" s="22">
        <v>1.5</v>
      </c>
      <c r="K398" s="22">
        <f t="shared" si="6"/>
        <v>1.5</v>
      </c>
      <c r="L398" s="22"/>
    </row>
    <row r="399" spans="1:12" ht="12.75">
      <c r="A399" s="22">
        <v>395</v>
      </c>
      <c r="B399" s="8" t="s">
        <v>1228</v>
      </c>
      <c r="C399" s="8" t="s">
        <v>502</v>
      </c>
      <c r="D399" s="7" t="s">
        <v>237</v>
      </c>
      <c r="E399" s="153"/>
      <c r="F399" s="22"/>
      <c r="G399" s="22"/>
      <c r="H399" s="22"/>
      <c r="I399" s="22" t="s">
        <v>52</v>
      </c>
      <c r="J399" s="22">
        <v>0.75</v>
      </c>
      <c r="K399" s="22">
        <f t="shared" si="6"/>
        <v>0.75</v>
      </c>
      <c r="L399" s="22"/>
    </row>
    <row r="400" spans="1:12" ht="12.75">
      <c r="A400" s="22">
        <v>396</v>
      </c>
      <c r="B400" s="22" t="s">
        <v>748</v>
      </c>
      <c r="C400" s="22" t="s">
        <v>502</v>
      </c>
      <c r="D400" s="26" t="s">
        <v>1318</v>
      </c>
      <c r="E400" s="22"/>
      <c r="F400" s="22"/>
      <c r="G400" s="22" t="s">
        <v>415</v>
      </c>
      <c r="H400" s="22">
        <v>0.5</v>
      </c>
      <c r="I400" s="22"/>
      <c r="J400" s="22"/>
      <c r="K400" s="22">
        <f t="shared" si="6"/>
        <v>0.5</v>
      </c>
      <c r="L400" s="22"/>
    </row>
    <row r="401" spans="1:12" ht="12.75">
      <c r="A401" s="22">
        <v>397</v>
      </c>
      <c r="B401" s="22" t="s">
        <v>775</v>
      </c>
      <c r="C401" s="22" t="s">
        <v>502</v>
      </c>
      <c r="D401" s="22" t="s">
        <v>1313</v>
      </c>
      <c r="E401" s="22"/>
      <c r="F401" s="161"/>
      <c r="G401" s="22" t="s">
        <v>449</v>
      </c>
      <c r="H401" s="22">
        <v>0.25</v>
      </c>
      <c r="I401" s="22"/>
      <c r="J401" s="22"/>
      <c r="K401" s="22">
        <f t="shared" si="6"/>
        <v>0.25</v>
      </c>
      <c r="L401" s="22"/>
    </row>
    <row r="402" spans="1:12" ht="12.75">
      <c r="A402" s="22">
        <v>398</v>
      </c>
      <c r="B402" s="22" t="s">
        <v>722</v>
      </c>
      <c r="C402" s="22" t="s">
        <v>723</v>
      </c>
      <c r="D402" s="22" t="s">
        <v>1412</v>
      </c>
      <c r="E402" s="30" t="s">
        <v>1167</v>
      </c>
      <c r="F402" s="22">
        <v>0.5</v>
      </c>
      <c r="G402" s="22" t="s">
        <v>1365</v>
      </c>
      <c r="H402" s="22">
        <v>0.5</v>
      </c>
      <c r="I402" s="22"/>
      <c r="J402" s="22"/>
      <c r="K402" s="22">
        <f t="shared" si="6"/>
        <v>1</v>
      </c>
      <c r="L402" s="22"/>
    </row>
    <row r="403" spans="1:12" ht="12.75">
      <c r="A403" s="22">
        <v>399</v>
      </c>
      <c r="B403" s="22" t="s">
        <v>795</v>
      </c>
      <c r="C403" s="22" t="s">
        <v>796</v>
      </c>
      <c r="D403" s="30" t="s">
        <v>1322</v>
      </c>
      <c r="E403" s="22"/>
      <c r="F403" s="153"/>
      <c r="G403" s="22" t="s">
        <v>449</v>
      </c>
      <c r="H403" s="22">
        <v>0.25</v>
      </c>
      <c r="I403" s="22"/>
      <c r="J403" s="22"/>
      <c r="K403" s="22">
        <f t="shared" si="6"/>
        <v>0.25</v>
      </c>
      <c r="L403" s="22"/>
    </row>
    <row r="404" spans="1:12" ht="12.75">
      <c r="A404" s="22">
        <v>400</v>
      </c>
      <c r="B404" s="8" t="s">
        <v>1181</v>
      </c>
      <c r="C404" s="8" t="s">
        <v>796</v>
      </c>
      <c r="D404" s="7" t="s">
        <v>183</v>
      </c>
      <c r="E404" s="101"/>
      <c r="F404" s="145"/>
      <c r="G404" s="150"/>
      <c r="H404" s="130"/>
      <c r="I404" s="22" t="s">
        <v>122</v>
      </c>
      <c r="J404" s="22">
        <v>1.33</v>
      </c>
      <c r="K404" s="22">
        <f t="shared" si="6"/>
        <v>1.33</v>
      </c>
      <c r="L404" s="130"/>
    </row>
    <row r="405" spans="1:12" ht="12.75">
      <c r="A405" s="22">
        <v>401</v>
      </c>
      <c r="B405" s="8" t="s">
        <v>1285</v>
      </c>
      <c r="C405" s="8" t="s">
        <v>422</v>
      </c>
      <c r="D405" s="144" t="s">
        <v>288</v>
      </c>
      <c r="E405" s="149"/>
      <c r="F405" s="130"/>
      <c r="G405" s="144"/>
      <c r="H405" s="145"/>
      <c r="I405" s="130" t="s">
        <v>255</v>
      </c>
      <c r="J405" s="173">
        <v>0.8</v>
      </c>
      <c r="K405" s="22">
        <f t="shared" si="6"/>
        <v>0.8</v>
      </c>
      <c r="L405" s="130"/>
    </row>
    <row r="406" spans="1:12" ht="12.75">
      <c r="A406" s="22">
        <v>402</v>
      </c>
      <c r="B406" s="8" t="s">
        <v>1302</v>
      </c>
      <c r="C406" s="8" t="s">
        <v>422</v>
      </c>
      <c r="D406" s="7" t="s">
        <v>324</v>
      </c>
      <c r="E406" s="30" t="s">
        <v>316</v>
      </c>
      <c r="F406" s="22">
        <v>1</v>
      </c>
      <c r="G406" s="22"/>
      <c r="H406" s="99"/>
      <c r="I406" s="22"/>
      <c r="J406" s="22"/>
      <c r="K406" s="22">
        <f t="shared" si="6"/>
        <v>1</v>
      </c>
      <c r="L406" s="22"/>
    </row>
    <row r="407" spans="1:12" ht="12.75">
      <c r="A407" s="22">
        <v>403</v>
      </c>
      <c r="B407" s="22" t="s">
        <v>509</v>
      </c>
      <c r="C407" s="22" t="s">
        <v>422</v>
      </c>
      <c r="D407" s="26" t="s">
        <v>1418</v>
      </c>
      <c r="E407" s="22"/>
      <c r="F407" s="161"/>
      <c r="G407" s="30" t="s">
        <v>1335</v>
      </c>
      <c r="H407" s="22">
        <f>0.35</f>
        <v>0.35</v>
      </c>
      <c r="I407" s="22"/>
      <c r="J407" s="22"/>
      <c r="K407" s="22">
        <f t="shared" si="6"/>
        <v>0.35</v>
      </c>
      <c r="L407" s="22"/>
    </row>
    <row r="408" spans="1:12" ht="12.75">
      <c r="A408" s="22">
        <v>404</v>
      </c>
      <c r="B408" s="8" t="s">
        <v>1222</v>
      </c>
      <c r="C408" s="8" t="s">
        <v>453</v>
      </c>
      <c r="D408" s="7" t="s">
        <v>163</v>
      </c>
      <c r="E408" s="157"/>
      <c r="F408" s="22"/>
      <c r="G408" s="22"/>
      <c r="H408" s="22"/>
      <c r="I408" s="22" t="s">
        <v>197</v>
      </c>
      <c r="J408" s="22">
        <v>3</v>
      </c>
      <c r="K408" s="22">
        <f t="shared" si="6"/>
        <v>3</v>
      </c>
      <c r="L408" s="22"/>
    </row>
    <row r="409" spans="1:12" ht="12.75">
      <c r="A409" s="22">
        <v>405</v>
      </c>
      <c r="B409" s="22" t="s">
        <v>689</v>
      </c>
      <c r="C409" s="22" t="s">
        <v>453</v>
      </c>
      <c r="D409" s="22" t="s">
        <v>281</v>
      </c>
      <c r="E409" s="22"/>
      <c r="F409" s="153"/>
      <c r="G409" s="22" t="s">
        <v>419</v>
      </c>
      <c r="H409" s="106">
        <f>0.5/3</f>
        <v>0.16666666666666666</v>
      </c>
      <c r="I409" s="22" t="s">
        <v>202</v>
      </c>
      <c r="J409" s="22">
        <v>0.75</v>
      </c>
      <c r="K409" s="22">
        <f t="shared" si="6"/>
        <v>0.9166666666666666</v>
      </c>
      <c r="L409" s="22"/>
    </row>
    <row r="410" spans="1:12" ht="12.75">
      <c r="A410" s="22">
        <v>406</v>
      </c>
      <c r="B410" s="22" t="s">
        <v>736</v>
      </c>
      <c r="C410" s="22" t="s">
        <v>453</v>
      </c>
      <c r="D410" s="26" t="s">
        <v>1314</v>
      </c>
      <c r="E410" s="22"/>
      <c r="F410" s="7"/>
      <c r="G410" s="22" t="s">
        <v>1347</v>
      </c>
      <c r="H410" s="22">
        <v>0.334</v>
      </c>
      <c r="I410" s="22"/>
      <c r="J410" s="22"/>
      <c r="K410" s="22">
        <f t="shared" si="6"/>
        <v>0.334</v>
      </c>
      <c r="L410" s="22"/>
    </row>
    <row r="411" spans="1:12" ht="12.75">
      <c r="A411" s="22">
        <v>407</v>
      </c>
      <c r="B411" s="22" t="s">
        <v>501</v>
      </c>
      <c r="C411" s="22" t="s">
        <v>453</v>
      </c>
      <c r="D411" s="22" t="s">
        <v>1409</v>
      </c>
      <c r="E411" s="22"/>
      <c r="F411" s="22"/>
      <c r="G411" s="22" t="s">
        <v>419</v>
      </c>
      <c r="H411" s="106">
        <f>0.5/3</f>
        <v>0.16666666666666666</v>
      </c>
      <c r="I411" s="22"/>
      <c r="J411" s="22"/>
      <c r="K411" s="22">
        <f t="shared" si="6"/>
        <v>0.16666666666666666</v>
      </c>
      <c r="L411" s="22"/>
    </row>
    <row r="412" spans="1:12" ht="12.75">
      <c r="A412" s="22">
        <v>408</v>
      </c>
      <c r="B412" s="22" t="s">
        <v>623</v>
      </c>
      <c r="C412" s="22" t="s">
        <v>453</v>
      </c>
      <c r="D412" s="22" t="s">
        <v>1437</v>
      </c>
      <c r="E412" s="22"/>
      <c r="F412" s="153"/>
      <c r="G412" s="22" t="s">
        <v>419</v>
      </c>
      <c r="H412" s="106">
        <f>0.5/3</f>
        <v>0.16666666666666666</v>
      </c>
      <c r="I412" s="22"/>
      <c r="J412" s="22"/>
      <c r="K412" s="22">
        <f t="shared" si="6"/>
        <v>0.16666666666666666</v>
      </c>
      <c r="L412" s="22"/>
    </row>
    <row r="413" spans="1:12" ht="12.75">
      <c r="A413" s="22">
        <v>409</v>
      </c>
      <c r="B413" s="8" t="s">
        <v>595</v>
      </c>
      <c r="C413" s="8" t="s">
        <v>453</v>
      </c>
      <c r="D413" s="144" t="s">
        <v>289</v>
      </c>
      <c r="E413" s="175"/>
      <c r="F413" s="130"/>
      <c r="G413" s="144"/>
      <c r="H413" s="130"/>
      <c r="I413" s="130" t="s">
        <v>238</v>
      </c>
      <c r="J413" s="130">
        <v>1</v>
      </c>
      <c r="K413" s="22">
        <f t="shared" si="6"/>
        <v>1</v>
      </c>
      <c r="L413" s="130"/>
    </row>
    <row r="414" spans="1:12" ht="12.75">
      <c r="A414" s="22">
        <v>410</v>
      </c>
      <c r="B414" s="8" t="s">
        <v>600</v>
      </c>
      <c r="C414" s="8" t="s">
        <v>450</v>
      </c>
      <c r="D414" s="7" t="s">
        <v>320</v>
      </c>
      <c r="E414" s="30" t="s">
        <v>1167</v>
      </c>
      <c r="F414" s="22">
        <v>0.5</v>
      </c>
      <c r="G414" s="22"/>
      <c r="H414" s="99"/>
      <c r="I414" s="22"/>
      <c r="J414" s="22"/>
      <c r="K414" s="22">
        <f t="shared" si="6"/>
        <v>0.5</v>
      </c>
      <c r="L414" s="22"/>
    </row>
    <row r="415" spans="1:12" ht="12.75">
      <c r="A415" s="22">
        <v>411</v>
      </c>
      <c r="B415" s="8" t="s">
        <v>533</v>
      </c>
      <c r="C415" s="8" t="s">
        <v>450</v>
      </c>
      <c r="D415" s="7" t="s">
        <v>159</v>
      </c>
      <c r="E415" s="30" t="s">
        <v>317</v>
      </c>
      <c r="F415" s="22">
        <v>1</v>
      </c>
      <c r="G415" s="156"/>
      <c r="H415" s="158"/>
      <c r="I415" s="22"/>
      <c r="J415" s="22"/>
      <c r="K415" s="22">
        <f t="shared" si="6"/>
        <v>1</v>
      </c>
      <c r="L415" s="22"/>
    </row>
    <row r="416" spans="1:12" ht="12.75">
      <c r="A416" s="22">
        <v>412</v>
      </c>
      <c r="B416" s="22" t="s">
        <v>800</v>
      </c>
      <c r="C416" s="22" t="s">
        <v>450</v>
      </c>
      <c r="D416" s="22" t="s">
        <v>1400</v>
      </c>
      <c r="E416" s="22"/>
      <c r="F416" s="22"/>
      <c r="G416" s="22" t="s">
        <v>449</v>
      </c>
      <c r="H416" s="22">
        <v>0.25</v>
      </c>
      <c r="I416" s="22"/>
      <c r="J416" s="22"/>
      <c r="K416" s="22">
        <f t="shared" si="6"/>
        <v>0.25</v>
      </c>
      <c r="L416" s="22"/>
    </row>
    <row r="417" spans="1:12" ht="12.75">
      <c r="A417" s="22">
        <v>413</v>
      </c>
      <c r="B417" s="7" t="s">
        <v>2490</v>
      </c>
      <c r="C417" s="7" t="s">
        <v>450</v>
      </c>
      <c r="D417" s="7" t="s">
        <v>320</v>
      </c>
      <c r="E417" s="30" t="s">
        <v>1306</v>
      </c>
      <c r="F417" s="22">
        <v>0.5</v>
      </c>
      <c r="G417" s="156"/>
      <c r="H417" s="158"/>
      <c r="I417" s="22" t="s">
        <v>202</v>
      </c>
      <c r="J417" s="22">
        <v>0.75</v>
      </c>
      <c r="K417" s="22">
        <f t="shared" si="6"/>
        <v>1.25</v>
      </c>
      <c r="L417" s="22"/>
    </row>
    <row r="418" spans="1:12" ht="12.75">
      <c r="A418" s="22">
        <v>414</v>
      </c>
      <c r="B418" s="22" t="s">
        <v>714</v>
      </c>
      <c r="C418" s="22" t="s">
        <v>450</v>
      </c>
      <c r="D418" s="22" t="s">
        <v>1416</v>
      </c>
      <c r="E418" s="22"/>
      <c r="F418" s="161"/>
      <c r="G418" s="30" t="s">
        <v>661</v>
      </c>
      <c r="H418" s="22">
        <f>0.5/3</f>
        <v>0.16666666666666666</v>
      </c>
      <c r="I418" s="22"/>
      <c r="J418" s="22"/>
      <c r="K418" s="22">
        <f t="shared" si="6"/>
        <v>0.16666666666666666</v>
      </c>
      <c r="L418" s="22"/>
    </row>
    <row r="419" spans="1:12" ht="12.75">
      <c r="A419" s="22">
        <v>415</v>
      </c>
      <c r="B419" s="22" t="s">
        <v>533</v>
      </c>
      <c r="C419" s="22" t="s">
        <v>749</v>
      </c>
      <c r="D419" s="22" t="s">
        <v>1417</v>
      </c>
      <c r="E419" s="22"/>
      <c r="F419" s="153"/>
      <c r="G419" s="22" t="s">
        <v>449</v>
      </c>
      <c r="H419" s="22">
        <v>0.25</v>
      </c>
      <c r="I419" s="22"/>
      <c r="J419" s="22"/>
      <c r="K419" s="22">
        <f t="shared" si="6"/>
        <v>0.25</v>
      </c>
      <c r="L419" s="22"/>
    </row>
    <row r="420" spans="1:12" ht="12.75">
      <c r="A420" s="22">
        <v>416</v>
      </c>
      <c r="B420" s="22" t="s">
        <v>753</v>
      </c>
      <c r="C420" s="22" t="s">
        <v>749</v>
      </c>
      <c r="D420" s="22" t="s">
        <v>1438</v>
      </c>
      <c r="E420" s="30" t="s">
        <v>1169</v>
      </c>
      <c r="F420" s="22">
        <v>0.5</v>
      </c>
      <c r="G420" s="22" t="s">
        <v>1346</v>
      </c>
      <c r="H420" s="22">
        <f>0.25+0.167</f>
        <v>0.41700000000000004</v>
      </c>
      <c r="I420" s="22"/>
      <c r="J420" s="22"/>
      <c r="K420" s="22">
        <f t="shared" si="6"/>
        <v>0.917</v>
      </c>
      <c r="L420" s="22"/>
    </row>
    <row r="421" spans="1:12" ht="12.75">
      <c r="A421" s="22">
        <v>418</v>
      </c>
      <c r="B421" s="8" t="s">
        <v>698</v>
      </c>
      <c r="C421" s="8" t="s">
        <v>338</v>
      </c>
      <c r="D421" s="7" t="s">
        <v>182</v>
      </c>
      <c r="E421" s="153"/>
      <c r="F421" s="22"/>
      <c r="G421" s="7"/>
      <c r="H421" s="22"/>
      <c r="I421" s="22" t="s">
        <v>136</v>
      </c>
      <c r="J421" s="22">
        <v>1</v>
      </c>
      <c r="K421" s="22">
        <f t="shared" si="6"/>
        <v>1</v>
      </c>
      <c r="L421" s="22"/>
    </row>
    <row r="422" spans="1:12" ht="12.75">
      <c r="A422" s="22">
        <v>419</v>
      </c>
      <c r="B422" s="8" t="s">
        <v>1276</v>
      </c>
      <c r="C422" s="8" t="s">
        <v>338</v>
      </c>
      <c r="D422" s="7" t="s">
        <v>276</v>
      </c>
      <c r="E422" s="153"/>
      <c r="F422" s="22"/>
      <c r="G422" s="7"/>
      <c r="H422" s="22"/>
      <c r="I422" s="22" t="s">
        <v>295</v>
      </c>
      <c r="J422" s="22">
        <v>1</v>
      </c>
      <c r="K422" s="22">
        <f t="shared" si="6"/>
        <v>1</v>
      </c>
      <c r="L422" s="22"/>
    </row>
    <row r="423" spans="1:12" ht="12.75">
      <c r="A423" s="22">
        <v>420</v>
      </c>
      <c r="B423" s="8" t="s">
        <v>764</v>
      </c>
      <c r="C423" s="8" t="s">
        <v>338</v>
      </c>
      <c r="D423" s="22" t="s">
        <v>1309</v>
      </c>
      <c r="E423" s="153"/>
      <c r="F423" s="22"/>
      <c r="G423" s="106" t="s">
        <v>1366</v>
      </c>
      <c r="H423" s="99">
        <v>0.667</v>
      </c>
      <c r="I423" s="22"/>
      <c r="J423" s="99"/>
      <c r="K423" s="22">
        <f t="shared" si="6"/>
        <v>0.667</v>
      </c>
      <c r="L423" s="22"/>
    </row>
    <row r="424" spans="1:12" ht="12.75">
      <c r="A424" s="22">
        <v>421</v>
      </c>
      <c r="B424" s="22" t="s">
        <v>758</v>
      </c>
      <c r="C424" s="22" t="s">
        <v>338</v>
      </c>
      <c r="D424" s="132" t="s">
        <v>169</v>
      </c>
      <c r="E424" s="22"/>
      <c r="F424" s="22"/>
      <c r="G424" s="22" t="s">
        <v>419</v>
      </c>
      <c r="H424" s="22">
        <f>0.5/3</f>
        <v>0.16666666666666666</v>
      </c>
      <c r="I424" s="22"/>
      <c r="J424" s="22"/>
      <c r="K424" s="22">
        <f t="shared" si="6"/>
        <v>0.16666666666666666</v>
      </c>
      <c r="L424" s="22"/>
    </row>
    <row r="425" spans="1:12" ht="12.75">
      <c r="A425" s="22">
        <v>422</v>
      </c>
      <c r="B425" s="22" t="s">
        <v>711</v>
      </c>
      <c r="C425" s="22" t="s">
        <v>338</v>
      </c>
      <c r="D425" s="30" t="s">
        <v>279</v>
      </c>
      <c r="E425" s="22"/>
      <c r="F425" s="153"/>
      <c r="G425" s="30" t="s">
        <v>661</v>
      </c>
      <c r="H425" s="22">
        <f>0.5/3</f>
        <v>0.16666666666666666</v>
      </c>
      <c r="I425" s="22"/>
      <c r="J425" s="22"/>
      <c r="K425" s="22">
        <f t="shared" si="6"/>
        <v>0.16666666666666666</v>
      </c>
      <c r="L425" s="22"/>
    </row>
    <row r="426" spans="1:12" ht="12.75">
      <c r="A426" s="22">
        <v>423</v>
      </c>
      <c r="B426" s="22" t="s">
        <v>757</v>
      </c>
      <c r="C426" s="22" t="s">
        <v>338</v>
      </c>
      <c r="D426" s="132" t="s">
        <v>186</v>
      </c>
      <c r="E426" s="22"/>
      <c r="F426" s="7"/>
      <c r="G426" s="22" t="s">
        <v>419</v>
      </c>
      <c r="H426" s="22">
        <f>0.5/3</f>
        <v>0.16666666666666666</v>
      </c>
      <c r="I426" s="22"/>
      <c r="J426" s="22"/>
      <c r="K426" s="22">
        <f t="shared" si="6"/>
        <v>0.16666666666666666</v>
      </c>
      <c r="L426" s="22"/>
    </row>
    <row r="427" spans="1:12" ht="12.75">
      <c r="A427" s="22">
        <v>424</v>
      </c>
      <c r="B427" s="8" t="s">
        <v>544</v>
      </c>
      <c r="C427" s="8" t="s">
        <v>338</v>
      </c>
      <c r="D427" s="7" t="s">
        <v>276</v>
      </c>
      <c r="E427" s="153"/>
      <c r="F427" s="22"/>
      <c r="G427" s="22"/>
      <c r="H427" s="99"/>
      <c r="I427" s="22" t="s">
        <v>292</v>
      </c>
      <c r="J427" s="22">
        <v>0.6</v>
      </c>
      <c r="K427" s="22">
        <f t="shared" si="6"/>
        <v>0.6</v>
      </c>
      <c r="L427" s="22"/>
    </row>
    <row r="428" spans="1:12" ht="12.75">
      <c r="A428" s="22">
        <v>1</v>
      </c>
      <c r="B428" s="7" t="s">
        <v>359</v>
      </c>
      <c r="C428" s="7" t="s">
        <v>338</v>
      </c>
      <c r="D428" s="7" t="s">
        <v>358</v>
      </c>
      <c r="E428" s="30" t="s">
        <v>356</v>
      </c>
      <c r="F428" s="22">
        <v>1</v>
      </c>
      <c r="G428" s="22"/>
      <c r="H428" s="99"/>
      <c r="I428" s="22"/>
      <c r="J428" s="22"/>
      <c r="K428" s="22">
        <f t="shared" si="6"/>
        <v>1</v>
      </c>
      <c r="L428" s="22"/>
    </row>
    <row r="429" spans="1:12" ht="12.75">
      <c r="A429" s="22">
        <v>425</v>
      </c>
      <c r="B429" s="22" t="s">
        <v>491</v>
      </c>
      <c r="C429" s="22" t="s">
        <v>338</v>
      </c>
      <c r="D429" s="22" t="s">
        <v>183</v>
      </c>
      <c r="E429" s="22"/>
      <c r="F429" s="153"/>
      <c r="G429" s="22" t="s">
        <v>415</v>
      </c>
      <c r="H429" s="22">
        <v>0.5</v>
      </c>
      <c r="I429" s="22" t="s">
        <v>122</v>
      </c>
      <c r="J429" s="22">
        <v>1.33</v>
      </c>
      <c r="K429" s="22">
        <f t="shared" si="6"/>
        <v>1.83</v>
      </c>
      <c r="L429" s="22"/>
    </row>
    <row r="430" spans="1:12" ht="12.75">
      <c r="A430" s="22">
        <v>426</v>
      </c>
      <c r="B430" s="22" t="s">
        <v>746</v>
      </c>
      <c r="C430" s="22" t="s">
        <v>338</v>
      </c>
      <c r="D430" s="22" t="s">
        <v>1409</v>
      </c>
      <c r="E430" s="22"/>
      <c r="F430" s="153"/>
      <c r="G430" s="22" t="s">
        <v>1367</v>
      </c>
      <c r="H430" s="22">
        <f>0.5/4+0.167</f>
        <v>0.29200000000000004</v>
      </c>
      <c r="I430" s="22"/>
      <c r="J430" s="22"/>
      <c r="K430" s="22">
        <f t="shared" si="6"/>
        <v>0.29200000000000004</v>
      </c>
      <c r="L430" s="22"/>
    </row>
    <row r="431" spans="1:12" ht="12.75">
      <c r="A431" s="22"/>
      <c r="B431" s="22" t="s">
        <v>2289</v>
      </c>
      <c r="C431" s="22" t="s">
        <v>338</v>
      </c>
      <c r="D431" s="132" t="s">
        <v>1324</v>
      </c>
      <c r="E431" s="22"/>
      <c r="F431" s="153"/>
      <c r="G431" s="132"/>
      <c r="H431" s="22"/>
      <c r="I431" s="22" t="s">
        <v>2290</v>
      </c>
      <c r="J431" s="22">
        <v>1</v>
      </c>
      <c r="K431" s="22">
        <f t="shared" si="6"/>
        <v>1</v>
      </c>
      <c r="L431" s="22"/>
    </row>
    <row r="432" spans="1:12" ht="25.5">
      <c r="A432" s="22">
        <v>427</v>
      </c>
      <c r="B432" s="22" t="s">
        <v>563</v>
      </c>
      <c r="C432" s="22" t="s">
        <v>338</v>
      </c>
      <c r="D432" s="132" t="s">
        <v>281</v>
      </c>
      <c r="E432" s="22"/>
      <c r="F432" s="153"/>
      <c r="G432" s="132" t="s">
        <v>1451</v>
      </c>
      <c r="H432" s="22">
        <v>1.33</v>
      </c>
      <c r="I432" s="22"/>
      <c r="J432" s="22"/>
      <c r="K432" s="22">
        <f t="shared" si="6"/>
        <v>1.33</v>
      </c>
      <c r="L432" s="22"/>
    </row>
    <row r="433" spans="1:12" ht="12.75">
      <c r="A433" s="22">
        <v>428</v>
      </c>
      <c r="B433" s="8" t="s">
        <v>1296</v>
      </c>
      <c r="C433" s="8" t="s">
        <v>517</v>
      </c>
      <c r="D433" s="7" t="s">
        <v>319</v>
      </c>
      <c r="E433" s="30" t="s">
        <v>318</v>
      </c>
      <c r="F433" s="22">
        <v>1</v>
      </c>
      <c r="G433" s="22"/>
      <c r="H433" s="99"/>
      <c r="I433" s="22"/>
      <c r="J433" s="22"/>
      <c r="K433" s="22">
        <f t="shared" si="6"/>
        <v>1</v>
      </c>
      <c r="L433" s="22"/>
    </row>
    <row r="434" spans="1:12" ht="12.75">
      <c r="A434" s="22">
        <v>429</v>
      </c>
      <c r="B434" s="22" t="s">
        <v>438</v>
      </c>
      <c r="C434" s="22" t="s">
        <v>733</v>
      </c>
      <c r="D434" s="26" t="s">
        <v>1313</v>
      </c>
      <c r="E434" s="22"/>
      <c r="F434" s="30"/>
      <c r="G434" s="22" t="s">
        <v>1364</v>
      </c>
      <c r="H434" s="22">
        <v>0.75</v>
      </c>
      <c r="I434" s="22"/>
      <c r="J434" s="22"/>
      <c r="K434" s="22">
        <f t="shared" si="6"/>
        <v>0.75</v>
      </c>
      <c r="L434" s="22"/>
    </row>
    <row r="435" spans="1:12" ht="12.75">
      <c r="A435" s="22">
        <v>430</v>
      </c>
      <c r="B435" s="8" t="s">
        <v>1058</v>
      </c>
      <c r="C435" s="8" t="s">
        <v>1280</v>
      </c>
      <c r="D435" s="144" t="s">
        <v>282</v>
      </c>
      <c r="E435" s="172"/>
      <c r="F435" s="145"/>
      <c r="G435" s="144"/>
      <c r="H435" s="130"/>
      <c r="I435" s="130" t="s">
        <v>122</v>
      </c>
      <c r="J435" s="92">
        <v>1.33</v>
      </c>
      <c r="K435" s="22">
        <f t="shared" si="6"/>
        <v>1.33</v>
      </c>
      <c r="L435" s="130"/>
    </row>
    <row r="436" spans="1:12" ht="12.75">
      <c r="A436" s="22">
        <v>431</v>
      </c>
      <c r="B436" s="142" t="s">
        <v>610</v>
      </c>
      <c r="C436" s="7" t="s">
        <v>609</v>
      </c>
      <c r="D436" s="142" t="s">
        <v>278</v>
      </c>
      <c r="E436" s="38"/>
      <c r="F436" s="38"/>
      <c r="G436" s="142" t="s">
        <v>449</v>
      </c>
      <c r="H436" s="5">
        <v>0.25</v>
      </c>
      <c r="I436" s="22"/>
      <c r="J436" s="5"/>
      <c r="K436" s="22">
        <f t="shared" si="6"/>
        <v>0.25</v>
      </c>
      <c r="L436" s="5"/>
    </row>
    <row r="437" spans="1:12" ht="12.75">
      <c r="A437" s="22">
        <v>432</v>
      </c>
      <c r="B437" s="22" t="s">
        <v>875</v>
      </c>
      <c r="C437" s="22" t="s">
        <v>609</v>
      </c>
      <c r="D437" s="22" t="s">
        <v>1439</v>
      </c>
      <c r="E437" s="22"/>
      <c r="F437" s="153"/>
      <c r="G437" s="22" t="s">
        <v>640</v>
      </c>
      <c r="H437" s="22">
        <v>0.5</v>
      </c>
      <c r="I437" s="22"/>
      <c r="J437" s="22"/>
      <c r="K437" s="22">
        <f t="shared" si="6"/>
        <v>0.5</v>
      </c>
      <c r="L437" s="22"/>
    </row>
    <row r="438" spans="1:12" ht="12.75">
      <c r="A438" s="22">
        <v>433</v>
      </c>
      <c r="B438" s="22" t="s">
        <v>501</v>
      </c>
      <c r="C438" s="22" t="s">
        <v>609</v>
      </c>
      <c r="D438" s="26" t="s">
        <v>1308</v>
      </c>
      <c r="E438" s="22"/>
      <c r="F438" s="161"/>
      <c r="G438" s="30" t="s">
        <v>1368</v>
      </c>
      <c r="H438" s="22">
        <f>0.5/5+0.125</f>
        <v>0.225</v>
      </c>
      <c r="I438" s="22"/>
      <c r="J438" s="22"/>
      <c r="K438" s="22">
        <f t="shared" si="6"/>
        <v>0.225</v>
      </c>
      <c r="L438" s="22"/>
    </row>
    <row r="439" spans="1:12" ht="12.75">
      <c r="A439" s="22">
        <v>434</v>
      </c>
      <c r="B439" s="8" t="s">
        <v>1224</v>
      </c>
      <c r="C439" s="8" t="s">
        <v>609</v>
      </c>
      <c r="D439" s="7" t="s">
        <v>323</v>
      </c>
      <c r="E439" s="30" t="s">
        <v>315</v>
      </c>
      <c r="F439" s="22">
        <v>1</v>
      </c>
      <c r="G439" s="22"/>
      <c r="H439" s="99"/>
      <c r="I439" s="22" t="s">
        <v>51</v>
      </c>
      <c r="J439" s="22">
        <v>0.6</v>
      </c>
      <c r="K439" s="22">
        <f t="shared" si="6"/>
        <v>1.6</v>
      </c>
      <c r="L439" s="22"/>
    </row>
    <row r="440" spans="1:12" s="74" customFormat="1" ht="94.5" customHeight="1">
      <c r="A440" s="22">
        <v>435</v>
      </c>
      <c r="B440" s="8" t="s">
        <v>571</v>
      </c>
      <c r="C440" s="8" t="s">
        <v>609</v>
      </c>
      <c r="D440" s="7" t="s">
        <v>171</v>
      </c>
      <c r="E440" s="153"/>
      <c r="F440" s="22"/>
      <c r="G440" s="7"/>
      <c r="H440" s="22"/>
      <c r="I440" s="22" t="s">
        <v>52</v>
      </c>
      <c r="J440" s="22">
        <v>0.75</v>
      </c>
      <c r="K440" s="22">
        <f t="shared" si="6"/>
        <v>0.75</v>
      </c>
      <c r="L440" s="22"/>
    </row>
    <row r="441" spans="1:12" ht="89.25">
      <c r="A441" s="130">
        <v>437</v>
      </c>
      <c r="B441" s="31" t="s">
        <v>880</v>
      </c>
      <c r="C441" s="31" t="s">
        <v>609</v>
      </c>
      <c r="D441" s="144" t="s">
        <v>2446</v>
      </c>
      <c r="E441" s="171" t="s">
        <v>313</v>
      </c>
      <c r="F441" s="130">
        <v>1</v>
      </c>
      <c r="G441" s="130" t="s">
        <v>647</v>
      </c>
      <c r="H441" s="145">
        <v>0.25</v>
      </c>
      <c r="I441" s="144" t="s">
        <v>2447</v>
      </c>
      <c r="J441" s="130">
        <f>2.5+0.75</f>
        <v>3.25</v>
      </c>
      <c r="K441" s="22">
        <f t="shared" si="6"/>
        <v>4.5</v>
      </c>
      <c r="L441" s="130"/>
    </row>
    <row r="442" spans="1:12" ht="12.75">
      <c r="A442" s="22">
        <v>438</v>
      </c>
      <c r="B442" s="8" t="s">
        <v>1210</v>
      </c>
      <c r="C442" s="8" t="s">
        <v>609</v>
      </c>
      <c r="D442" s="7" t="s">
        <v>155</v>
      </c>
      <c r="E442" s="161"/>
      <c r="F442" s="22"/>
      <c r="G442" s="160"/>
      <c r="H442" s="99"/>
      <c r="I442" s="22" t="s">
        <v>54</v>
      </c>
      <c r="J442" s="22">
        <v>0.75</v>
      </c>
      <c r="K442" s="22">
        <f t="shared" si="6"/>
        <v>0.75</v>
      </c>
      <c r="L442" s="22"/>
    </row>
    <row r="443" spans="1:12" ht="12.75">
      <c r="A443" s="22">
        <v>439</v>
      </c>
      <c r="B443" s="22" t="s">
        <v>700</v>
      </c>
      <c r="C443" s="22" t="s">
        <v>609</v>
      </c>
      <c r="D443" s="26" t="s">
        <v>1411</v>
      </c>
      <c r="E443" s="22"/>
      <c r="F443" s="153"/>
      <c r="G443" s="30" t="s">
        <v>668</v>
      </c>
      <c r="H443" s="22">
        <v>0.1</v>
      </c>
      <c r="I443" s="22"/>
      <c r="J443" s="22"/>
      <c r="K443" s="22">
        <f t="shared" si="6"/>
        <v>0.1</v>
      </c>
      <c r="L443" s="22"/>
    </row>
    <row r="444" spans="1:12" ht="12.75">
      <c r="A444" s="22">
        <v>440</v>
      </c>
      <c r="B444" s="22" t="s">
        <v>810</v>
      </c>
      <c r="C444" s="22" t="s">
        <v>811</v>
      </c>
      <c r="D444" s="22" t="s">
        <v>1412</v>
      </c>
      <c r="E444" s="22"/>
      <c r="F444" s="22"/>
      <c r="G444" s="22" t="s">
        <v>449</v>
      </c>
      <c r="H444" s="22">
        <v>0.25</v>
      </c>
      <c r="I444" s="22"/>
      <c r="J444" s="22"/>
      <c r="K444" s="22">
        <f t="shared" si="6"/>
        <v>0.25</v>
      </c>
      <c r="L444" s="22"/>
    </row>
    <row r="445" spans="1:12" ht="12.75">
      <c r="A445" s="22">
        <v>441</v>
      </c>
      <c r="B445" s="8" t="s">
        <v>718</v>
      </c>
      <c r="C445" s="8" t="s">
        <v>465</v>
      </c>
      <c r="D445" s="7" t="s">
        <v>110</v>
      </c>
      <c r="E445" s="30" t="s">
        <v>1175</v>
      </c>
      <c r="F445" s="22">
        <f>1/3</f>
        <v>0.3333333333333333</v>
      </c>
      <c r="G445" s="22"/>
      <c r="H445" s="99"/>
      <c r="I445" s="22"/>
      <c r="J445" s="22"/>
      <c r="K445" s="22">
        <f t="shared" si="6"/>
        <v>0.3333333333333333</v>
      </c>
      <c r="L445" s="22"/>
    </row>
    <row r="446" spans="1:12" ht="25.5">
      <c r="A446" s="22">
        <v>442</v>
      </c>
      <c r="B446" s="8" t="s">
        <v>1217</v>
      </c>
      <c r="C446" s="8" t="s">
        <v>465</v>
      </c>
      <c r="D446" s="7" t="s">
        <v>224</v>
      </c>
      <c r="E446" s="153"/>
      <c r="F446" s="22"/>
      <c r="G446" s="7"/>
      <c r="H446" s="22"/>
      <c r="I446" s="7" t="s">
        <v>2354</v>
      </c>
      <c r="J446" s="22">
        <v>1.5</v>
      </c>
      <c r="K446" s="22">
        <f t="shared" si="6"/>
        <v>1.5</v>
      </c>
      <c r="L446" s="22"/>
    </row>
    <row r="447" spans="1:12" ht="12.75">
      <c r="A447" s="22">
        <v>443</v>
      </c>
      <c r="B447" s="22" t="s">
        <v>413</v>
      </c>
      <c r="C447" s="22" t="s">
        <v>465</v>
      </c>
      <c r="D447" s="22" t="s">
        <v>1402</v>
      </c>
      <c r="E447" s="22"/>
      <c r="F447" s="153"/>
      <c r="G447" s="22" t="s">
        <v>1369</v>
      </c>
      <c r="H447" s="22">
        <f>0.5/4+0.25</f>
        <v>0.375</v>
      </c>
      <c r="I447" s="22"/>
      <c r="J447" s="22"/>
      <c r="K447" s="22">
        <f t="shared" si="6"/>
        <v>0.375</v>
      </c>
      <c r="L447" s="22"/>
    </row>
    <row r="448" spans="1:12" ht="25.5">
      <c r="A448" s="22">
        <v>444</v>
      </c>
      <c r="B448" s="8" t="s">
        <v>464</v>
      </c>
      <c r="C448" s="8" t="s">
        <v>465</v>
      </c>
      <c r="D448" s="7" t="s">
        <v>1174</v>
      </c>
      <c r="E448" s="157"/>
      <c r="F448" s="22"/>
      <c r="G448" s="7"/>
      <c r="H448" s="22"/>
      <c r="I448" s="7" t="s">
        <v>2355</v>
      </c>
      <c r="J448" s="22">
        <v>1.5</v>
      </c>
      <c r="K448" s="22">
        <f t="shared" si="6"/>
        <v>1.5</v>
      </c>
      <c r="L448" s="22"/>
    </row>
    <row r="449" spans="1:12" ht="12.75">
      <c r="A449" s="22">
        <v>445</v>
      </c>
      <c r="B449" s="22" t="s">
        <v>464</v>
      </c>
      <c r="C449" s="22" t="s">
        <v>465</v>
      </c>
      <c r="D449" s="134" t="s">
        <v>1311</v>
      </c>
      <c r="E449" s="22"/>
      <c r="F449" s="22"/>
      <c r="G449" s="22" t="s">
        <v>415</v>
      </c>
      <c r="H449" s="22">
        <v>0.5</v>
      </c>
      <c r="I449" s="22"/>
      <c r="J449" s="22"/>
      <c r="K449" s="22">
        <f t="shared" si="6"/>
        <v>0.5</v>
      </c>
      <c r="L449" s="22"/>
    </row>
    <row r="450" spans="1:12" ht="12.75">
      <c r="A450" s="22">
        <v>446</v>
      </c>
      <c r="B450" s="22" t="s">
        <v>777</v>
      </c>
      <c r="C450" s="22" t="s">
        <v>465</v>
      </c>
      <c r="D450" s="22" t="s">
        <v>1408</v>
      </c>
      <c r="E450" s="22"/>
      <c r="F450" s="153"/>
      <c r="G450" s="22" t="s">
        <v>449</v>
      </c>
      <c r="H450" s="22">
        <v>0.25</v>
      </c>
      <c r="I450" s="22"/>
      <c r="J450" s="22"/>
      <c r="K450" s="22">
        <f t="shared" si="6"/>
        <v>0.25</v>
      </c>
      <c r="L450" s="22"/>
    </row>
    <row r="451" spans="1:12" ht="12.75">
      <c r="A451" s="22">
        <v>447</v>
      </c>
      <c r="B451" s="22" t="s">
        <v>675</v>
      </c>
      <c r="C451" s="22" t="s">
        <v>465</v>
      </c>
      <c r="D451" s="7" t="s">
        <v>281</v>
      </c>
      <c r="E451" s="22"/>
      <c r="F451" s="22"/>
      <c r="G451" s="30" t="s">
        <v>674</v>
      </c>
      <c r="H451" s="22">
        <f>0.5/4</f>
        <v>0.125</v>
      </c>
      <c r="I451" s="22" t="s">
        <v>54</v>
      </c>
      <c r="J451" s="22">
        <v>0.75</v>
      </c>
      <c r="K451" s="22">
        <f t="shared" si="6"/>
        <v>0.875</v>
      </c>
      <c r="L451" s="22"/>
    </row>
    <row r="452" spans="1:12" ht="12.75">
      <c r="A452" s="22">
        <v>448</v>
      </c>
      <c r="B452" s="8" t="s">
        <v>1182</v>
      </c>
      <c r="C452" s="8" t="s">
        <v>465</v>
      </c>
      <c r="D452" s="7" t="s">
        <v>185</v>
      </c>
      <c r="E452" s="153"/>
      <c r="F452" s="22"/>
      <c r="G452" s="22"/>
      <c r="H452" s="22"/>
      <c r="I452" s="22" t="s">
        <v>187</v>
      </c>
      <c r="J452" s="22">
        <v>1.5</v>
      </c>
      <c r="K452" s="22">
        <f t="shared" si="6"/>
        <v>1.5</v>
      </c>
      <c r="L452" s="22"/>
    </row>
    <row r="453" spans="1:12" s="74" customFormat="1" ht="102">
      <c r="A453" s="130">
        <v>449</v>
      </c>
      <c r="B453" s="130" t="s">
        <v>726</v>
      </c>
      <c r="C453" s="130" t="s">
        <v>607</v>
      </c>
      <c r="D453" s="130" t="s">
        <v>1409</v>
      </c>
      <c r="E453" s="344" t="s">
        <v>2486</v>
      </c>
      <c r="F453" s="130">
        <v>1</v>
      </c>
      <c r="G453" s="144" t="s">
        <v>2450</v>
      </c>
      <c r="H453" s="130">
        <v>3.75</v>
      </c>
      <c r="I453" s="130"/>
      <c r="J453" s="130"/>
      <c r="K453" s="22">
        <f aca="true" t="shared" si="7" ref="K453:K516">J453+H453+F453</f>
        <v>4.75</v>
      </c>
      <c r="L453" s="130"/>
    </row>
    <row r="454" spans="1:12" ht="12.75">
      <c r="A454" s="22">
        <v>450</v>
      </c>
      <c r="B454" s="8" t="s">
        <v>1273</v>
      </c>
      <c r="C454" s="8" t="s">
        <v>541</v>
      </c>
      <c r="D454" s="7" t="s">
        <v>321</v>
      </c>
      <c r="E454" s="30" t="s">
        <v>315</v>
      </c>
      <c r="F454" s="22">
        <v>1</v>
      </c>
      <c r="G454" s="22"/>
      <c r="H454" s="99"/>
      <c r="I454" s="22" t="s">
        <v>293</v>
      </c>
      <c r="J454" s="106">
        <v>0.75</v>
      </c>
      <c r="K454" s="22">
        <f t="shared" si="7"/>
        <v>1.75</v>
      </c>
      <c r="L454" s="22"/>
    </row>
    <row r="455" spans="1:12" ht="12.75">
      <c r="A455" s="22">
        <v>451</v>
      </c>
      <c r="B455" s="8" t="s">
        <v>1239</v>
      </c>
      <c r="C455" s="8" t="s">
        <v>429</v>
      </c>
      <c r="D455" s="7"/>
      <c r="E455" s="22"/>
      <c r="F455" s="22"/>
      <c r="G455" s="7"/>
      <c r="H455" s="22"/>
      <c r="I455" s="22" t="s">
        <v>54</v>
      </c>
      <c r="J455" s="99">
        <v>0.75</v>
      </c>
      <c r="K455" s="22">
        <f t="shared" si="7"/>
        <v>0.75</v>
      </c>
      <c r="L455" s="22"/>
    </row>
    <row r="456" spans="1:12" ht="12.75">
      <c r="A456" s="22">
        <v>452</v>
      </c>
      <c r="B456" s="8" t="s">
        <v>583</v>
      </c>
      <c r="C456" s="8" t="s">
        <v>1287</v>
      </c>
      <c r="D456" s="7" t="s">
        <v>291</v>
      </c>
      <c r="E456" s="153"/>
      <c r="F456" s="22"/>
      <c r="G456" s="22"/>
      <c r="H456" s="99"/>
      <c r="I456" s="22" t="s">
        <v>294</v>
      </c>
      <c r="J456" s="22">
        <v>1</v>
      </c>
      <c r="K456" s="22">
        <f t="shared" si="7"/>
        <v>1</v>
      </c>
      <c r="L456" s="22"/>
    </row>
    <row r="457" spans="1:12" ht="12.75">
      <c r="A457" s="22">
        <v>453</v>
      </c>
      <c r="B457" s="22" t="s">
        <v>807</v>
      </c>
      <c r="C457" s="22" t="s">
        <v>346</v>
      </c>
      <c r="D457" s="30" t="s">
        <v>210</v>
      </c>
      <c r="E457" s="22"/>
      <c r="F457" s="22"/>
      <c r="G457" s="22" t="s">
        <v>415</v>
      </c>
      <c r="H457" s="22">
        <v>0.5</v>
      </c>
      <c r="I457" s="22" t="s">
        <v>54</v>
      </c>
      <c r="J457" s="22">
        <v>0.75</v>
      </c>
      <c r="K457" s="22">
        <f t="shared" si="7"/>
        <v>1.25</v>
      </c>
      <c r="L457" s="22"/>
    </row>
    <row r="458" spans="1:12" ht="12.75">
      <c r="A458" s="22">
        <v>454</v>
      </c>
      <c r="B458" s="22" t="s">
        <v>612</v>
      </c>
      <c r="C458" s="22" t="s">
        <v>346</v>
      </c>
      <c r="D458" s="22" t="s">
        <v>1419</v>
      </c>
      <c r="E458" s="22"/>
      <c r="F458" s="171"/>
      <c r="G458" s="22" t="s">
        <v>419</v>
      </c>
      <c r="H458" s="106">
        <f>0.5/3</f>
        <v>0.16666666666666666</v>
      </c>
      <c r="I458" s="22"/>
      <c r="J458" s="22"/>
      <c r="K458" s="22">
        <f t="shared" si="7"/>
        <v>0.16666666666666666</v>
      </c>
      <c r="L458" s="22"/>
    </row>
    <row r="459" spans="1:12" ht="12.75">
      <c r="A459" s="22">
        <v>455</v>
      </c>
      <c r="B459" s="22" t="s">
        <v>836</v>
      </c>
      <c r="C459" s="22" t="s">
        <v>346</v>
      </c>
      <c r="D459" s="22" t="s">
        <v>1407</v>
      </c>
      <c r="E459" s="22"/>
      <c r="F459" s="153"/>
      <c r="G459" s="22" t="s">
        <v>415</v>
      </c>
      <c r="H459" s="22">
        <v>0.5</v>
      </c>
      <c r="I459" s="22"/>
      <c r="J459" s="22"/>
      <c r="K459" s="22">
        <f t="shared" si="7"/>
        <v>0.5</v>
      </c>
      <c r="L459" s="22"/>
    </row>
    <row r="460" spans="1:12" ht="12.75">
      <c r="A460" s="22">
        <v>456</v>
      </c>
      <c r="B460" s="22" t="s">
        <v>721</v>
      </c>
      <c r="C460" s="22" t="s">
        <v>346</v>
      </c>
      <c r="D460" s="22" t="s">
        <v>99</v>
      </c>
      <c r="E460" s="22"/>
      <c r="F460" s="22"/>
      <c r="G460" s="22" t="s">
        <v>415</v>
      </c>
      <c r="H460" s="22">
        <v>0.5</v>
      </c>
      <c r="I460" s="22" t="s">
        <v>2356</v>
      </c>
      <c r="J460" s="22">
        <v>2</v>
      </c>
      <c r="K460" s="22">
        <f t="shared" si="7"/>
        <v>2.5</v>
      </c>
      <c r="L460" s="22"/>
    </row>
    <row r="461" spans="1:12" ht="12.75">
      <c r="A461" s="22">
        <v>457</v>
      </c>
      <c r="B461" s="22" t="s">
        <v>747</v>
      </c>
      <c r="C461" s="22" t="s">
        <v>346</v>
      </c>
      <c r="D461" s="26" t="s">
        <v>1316</v>
      </c>
      <c r="E461" s="22"/>
      <c r="F461" s="153"/>
      <c r="G461" s="22" t="s">
        <v>459</v>
      </c>
      <c r="H461" s="22">
        <f>0.5/4</f>
        <v>0.125</v>
      </c>
      <c r="I461" s="22"/>
      <c r="J461" s="22"/>
      <c r="K461" s="22">
        <f t="shared" si="7"/>
        <v>0.125</v>
      </c>
      <c r="L461" s="22"/>
    </row>
    <row r="462" spans="1:12" ht="12.75">
      <c r="A462" s="22">
        <v>458</v>
      </c>
      <c r="B462" s="22" t="s">
        <v>825</v>
      </c>
      <c r="C462" s="22" t="s">
        <v>346</v>
      </c>
      <c r="D462" s="22" t="s">
        <v>1399</v>
      </c>
      <c r="E462" s="22"/>
      <c r="F462" s="22"/>
      <c r="G462" s="22" t="s">
        <v>459</v>
      </c>
      <c r="H462" s="22">
        <f>0.5/4</f>
        <v>0.125</v>
      </c>
      <c r="I462" s="22"/>
      <c r="J462" s="22"/>
      <c r="K462" s="22">
        <f t="shared" si="7"/>
        <v>0.125</v>
      </c>
      <c r="L462" s="22"/>
    </row>
    <row r="463" spans="1:12" ht="12.75">
      <c r="A463" s="22">
        <v>459</v>
      </c>
      <c r="B463" s="22" t="s">
        <v>696</v>
      </c>
      <c r="C463" s="22" t="s">
        <v>346</v>
      </c>
      <c r="D463" s="22" t="s">
        <v>319</v>
      </c>
      <c r="E463" s="22"/>
      <c r="F463" s="163"/>
      <c r="G463" s="22" t="s">
        <v>1362</v>
      </c>
      <c r="H463" s="22">
        <f>0.5/3+0.25</f>
        <v>0.41666666666666663</v>
      </c>
      <c r="I463" s="22"/>
      <c r="J463" s="22"/>
      <c r="K463" s="22">
        <f t="shared" si="7"/>
        <v>0.41666666666666663</v>
      </c>
      <c r="L463" s="22"/>
    </row>
    <row r="464" spans="1:12" ht="12.75">
      <c r="A464" s="22">
        <v>460</v>
      </c>
      <c r="B464" s="8" t="s">
        <v>608</v>
      </c>
      <c r="C464" s="8" t="s">
        <v>346</v>
      </c>
      <c r="D464" s="7" t="s">
        <v>159</v>
      </c>
      <c r="E464" s="161"/>
      <c r="F464" s="99"/>
      <c r="G464" s="7"/>
      <c r="H464" s="22"/>
      <c r="I464" s="22" t="s">
        <v>54</v>
      </c>
      <c r="J464" s="22">
        <v>0.75</v>
      </c>
      <c r="K464" s="22">
        <f t="shared" si="7"/>
        <v>0.75</v>
      </c>
      <c r="L464" s="22"/>
    </row>
    <row r="465" spans="1:12" ht="38.25">
      <c r="A465" s="22">
        <v>461</v>
      </c>
      <c r="B465" s="8" t="s">
        <v>701</v>
      </c>
      <c r="C465" s="8" t="s">
        <v>346</v>
      </c>
      <c r="D465" s="7" t="s">
        <v>216</v>
      </c>
      <c r="E465" s="153"/>
      <c r="F465" s="22"/>
      <c r="G465" s="7"/>
      <c r="H465" s="22"/>
      <c r="I465" s="7" t="s">
        <v>2357</v>
      </c>
      <c r="J465" s="22">
        <v>1</v>
      </c>
      <c r="K465" s="22">
        <f t="shared" si="7"/>
        <v>1</v>
      </c>
      <c r="L465" s="22"/>
    </row>
    <row r="466" spans="1:12" ht="12.75">
      <c r="A466" s="22">
        <v>462</v>
      </c>
      <c r="B466" s="22" t="s">
        <v>701</v>
      </c>
      <c r="C466" s="22" t="s">
        <v>346</v>
      </c>
      <c r="D466" s="132" t="s">
        <v>1418</v>
      </c>
      <c r="E466" s="22"/>
      <c r="F466" s="22"/>
      <c r="G466" s="30" t="s">
        <v>664</v>
      </c>
      <c r="H466" s="22">
        <v>0.25</v>
      </c>
      <c r="I466" s="22"/>
      <c r="J466" s="22"/>
      <c r="K466" s="22">
        <f t="shared" si="7"/>
        <v>0.25</v>
      </c>
      <c r="L466" s="22"/>
    </row>
    <row r="467" spans="1:12" ht="12.75">
      <c r="A467" s="22">
        <v>463</v>
      </c>
      <c r="B467" s="8" t="s">
        <v>516</v>
      </c>
      <c r="C467" s="8" t="s">
        <v>346</v>
      </c>
      <c r="D467" s="7" t="s">
        <v>145</v>
      </c>
      <c r="E467" s="154"/>
      <c r="F467" s="106"/>
      <c r="G467" s="155"/>
      <c r="H467" s="106"/>
      <c r="I467" s="22" t="s">
        <v>52</v>
      </c>
      <c r="J467" s="22">
        <v>0.75</v>
      </c>
      <c r="K467" s="22">
        <f t="shared" si="7"/>
        <v>0.75</v>
      </c>
      <c r="L467" s="106"/>
    </row>
    <row r="468" spans="1:12" ht="12.75">
      <c r="A468" s="22">
        <v>464</v>
      </c>
      <c r="B468" s="22" t="s">
        <v>516</v>
      </c>
      <c r="C468" s="22" t="s">
        <v>346</v>
      </c>
      <c r="D468" s="26" t="s">
        <v>279</v>
      </c>
      <c r="E468" s="22"/>
      <c r="F468" s="7"/>
      <c r="G468" s="30" t="s">
        <v>674</v>
      </c>
      <c r="H468" s="22">
        <f>0.5/4</f>
        <v>0.125</v>
      </c>
      <c r="I468" s="22"/>
      <c r="J468" s="22"/>
      <c r="K468" s="22">
        <f t="shared" si="7"/>
        <v>0.125</v>
      </c>
      <c r="L468" s="22"/>
    </row>
    <row r="469" spans="1:12" ht="12.75">
      <c r="A469" s="22">
        <v>465</v>
      </c>
      <c r="B469" s="8" t="s">
        <v>1286</v>
      </c>
      <c r="C469" s="8" t="s">
        <v>346</v>
      </c>
      <c r="D469" s="144" t="s">
        <v>289</v>
      </c>
      <c r="E469" s="177"/>
      <c r="F469" s="145"/>
      <c r="G469" s="144"/>
      <c r="H469" s="130"/>
      <c r="I469" s="130" t="s">
        <v>255</v>
      </c>
      <c r="J469" s="130">
        <v>0.8</v>
      </c>
      <c r="K469" s="22">
        <f t="shared" si="7"/>
        <v>0.8</v>
      </c>
      <c r="L469" s="130"/>
    </row>
    <row r="470" spans="1:12" ht="12.75">
      <c r="A470" s="22">
        <v>466</v>
      </c>
      <c r="B470" s="22" t="s">
        <v>667</v>
      </c>
      <c r="C470" s="22" t="s">
        <v>346</v>
      </c>
      <c r="D470" s="26" t="s">
        <v>1411</v>
      </c>
      <c r="E470" s="22"/>
      <c r="F470" s="162"/>
      <c r="G470" s="30" t="s">
        <v>661</v>
      </c>
      <c r="H470" s="22">
        <f>0.5/3</f>
        <v>0.16666666666666666</v>
      </c>
      <c r="I470" s="22"/>
      <c r="J470" s="22"/>
      <c r="K470" s="22">
        <f t="shared" si="7"/>
        <v>0.16666666666666666</v>
      </c>
      <c r="L470" s="22"/>
    </row>
    <row r="471" spans="1:12" ht="12.75">
      <c r="A471" s="22">
        <v>467</v>
      </c>
      <c r="B471" s="8" t="s">
        <v>519</v>
      </c>
      <c r="C471" s="8" t="s">
        <v>346</v>
      </c>
      <c r="D471" s="7" t="s">
        <v>214</v>
      </c>
      <c r="E471" s="22"/>
      <c r="F471" s="22"/>
      <c r="G471" s="7"/>
      <c r="H471" s="22"/>
      <c r="I471" s="7" t="s">
        <v>236</v>
      </c>
      <c r="J471" s="22">
        <v>2</v>
      </c>
      <c r="K471" s="22">
        <f t="shared" si="7"/>
        <v>2</v>
      </c>
      <c r="L471" s="22"/>
    </row>
    <row r="472" spans="1:12" ht="12.75">
      <c r="A472" s="22">
        <v>468</v>
      </c>
      <c r="B472" s="22" t="s">
        <v>503</v>
      </c>
      <c r="C472" s="22" t="s">
        <v>346</v>
      </c>
      <c r="D472" s="22" t="s">
        <v>1314</v>
      </c>
      <c r="E472" s="22"/>
      <c r="F472" s="153"/>
      <c r="G472" s="22" t="s">
        <v>419</v>
      </c>
      <c r="H472" s="22">
        <f>0.5/3</f>
        <v>0.16666666666666666</v>
      </c>
      <c r="I472" s="22"/>
      <c r="J472" s="22"/>
      <c r="K472" s="22">
        <f t="shared" si="7"/>
        <v>0.16666666666666666</v>
      </c>
      <c r="L472" s="22"/>
    </row>
    <row r="473" spans="1:12" ht="12.75">
      <c r="A473" s="22">
        <v>469</v>
      </c>
      <c r="B473" s="22" t="s">
        <v>503</v>
      </c>
      <c r="C473" s="22" t="s">
        <v>346</v>
      </c>
      <c r="D473" s="22" t="s">
        <v>1400</v>
      </c>
      <c r="E473" s="22"/>
      <c r="F473" s="153"/>
      <c r="G473" s="22" t="s">
        <v>449</v>
      </c>
      <c r="H473" s="22">
        <v>0.25</v>
      </c>
      <c r="I473" s="22"/>
      <c r="J473" s="22"/>
      <c r="K473" s="22">
        <f t="shared" si="7"/>
        <v>0.25</v>
      </c>
      <c r="L473" s="22"/>
    </row>
    <row r="474" spans="1:12" ht="12.75">
      <c r="A474" s="22">
        <v>470</v>
      </c>
      <c r="B474" s="22" t="s">
        <v>750</v>
      </c>
      <c r="C474" s="22" t="s">
        <v>346</v>
      </c>
      <c r="D474" s="22" t="s">
        <v>1410</v>
      </c>
      <c r="E474" s="22"/>
      <c r="F474" s="22"/>
      <c r="G474" s="22" t="s">
        <v>1341</v>
      </c>
      <c r="H474" s="22">
        <v>0.5</v>
      </c>
      <c r="I474" s="22"/>
      <c r="J474" s="22"/>
      <c r="K474" s="22">
        <f t="shared" si="7"/>
        <v>0.5</v>
      </c>
      <c r="L474" s="22"/>
    </row>
    <row r="475" spans="1:12" ht="12.75">
      <c r="A475" s="22">
        <v>471</v>
      </c>
      <c r="B475" s="8" t="s">
        <v>546</v>
      </c>
      <c r="C475" s="8" t="s">
        <v>346</v>
      </c>
      <c r="D475" s="7" t="s">
        <v>222</v>
      </c>
      <c r="E475" s="161"/>
      <c r="F475" s="22"/>
      <c r="G475" s="7"/>
      <c r="H475" s="22"/>
      <c r="I475" s="22" t="s">
        <v>54</v>
      </c>
      <c r="J475" s="22">
        <v>0.75</v>
      </c>
      <c r="K475" s="22">
        <f t="shared" si="7"/>
        <v>0.75</v>
      </c>
      <c r="L475" s="22"/>
    </row>
    <row r="476" spans="1:12" ht="12.75">
      <c r="A476" s="22">
        <v>472</v>
      </c>
      <c r="B476" s="8" t="s">
        <v>491</v>
      </c>
      <c r="C476" s="8" t="s">
        <v>346</v>
      </c>
      <c r="D476" s="7" t="s">
        <v>219</v>
      </c>
      <c r="E476" s="22"/>
      <c r="F476" s="22"/>
      <c r="G476" s="7"/>
      <c r="H476" s="22"/>
      <c r="I476" s="22" t="s">
        <v>55</v>
      </c>
      <c r="J476" s="99">
        <v>0.6</v>
      </c>
      <c r="K476" s="22">
        <f t="shared" si="7"/>
        <v>0.6</v>
      </c>
      <c r="L476" s="22"/>
    </row>
    <row r="477" spans="1:12" ht="12.75">
      <c r="A477" s="22">
        <v>473</v>
      </c>
      <c r="B477" s="8" t="s">
        <v>445</v>
      </c>
      <c r="C477" s="8" t="s">
        <v>346</v>
      </c>
      <c r="D477" s="7" t="s">
        <v>166</v>
      </c>
      <c r="E477" s="99"/>
      <c r="F477" s="22"/>
      <c r="G477" s="7"/>
      <c r="H477" s="22"/>
      <c r="I477" s="22" t="s">
        <v>45</v>
      </c>
      <c r="J477" s="22">
        <v>1.5</v>
      </c>
      <c r="K477" s="22">
        <f t="shared" si="7"/>
        <v>1.5</v>
      </c>
      <c r="L477" s="22"/>
    </row>
    <row r="478" spans="1:12" ht="12.75">
      <c r="A478" s="22">
        <v>474</v>
      </c>
      <c r="B478" s="22" t="s">
        <v>576</v>
      </c>
      <c r="C478" s="22" t="s">
        <v>346</v>
      </c>
      <c r="D478" s="22" t="s">
        <v>1433</v>
      </c>
      <c r="E478" s="22"/>
      <c r="F478" s="153"/>
      <c r="G478" s="22" t="s">
        <v>415</v>
      </c>
      <c r="H478" s="22">
        <v>0.5</v>
      </c>
      <c r="I478" s="22"/>
      <c r="J478" s="22"/>
      <c r="K478" s="22">
        <f t="shared" si="7"/>
        <v>0.5</v>
      </c>
      <c r="L478" s="22"/>
    </row>
    <row r="479" spans="1:12" ht="12.75">
      <c r="A479" s="22">
        <v>475</v>
      </c>
      <c r="B479" s="22" t="s">
        <v>846</v>
      </c>
      <c r="C479" s="22" t="s">
        <v>847</v>
      </c>
      <c r="D479" s="22" t="s">
        <v>1170</v>
      </c>
      <c r="E479" s="22"/>
      <c r="F479" s="153"/>
      <c r="G479" s="22" t="s">
        <v>419</v>
      </c>
      <c r="H479" s="106">
        <f>0.5/3</f>
        <v>0.16666666666666666</v>
      </c>
      <c r="I479" s="22"/>
      <c r="J479" s="22"/>
      <c r="K479" s="22">
        <f t="shared" si="7"/>
        <v>0.16666666666666666</v>
      </c>
      <c r="L479" s="22"/>
    </row>
    <row r="480" spans="1:12" ht="12.75">
      <c r="A480" s="22">
        <v>476</v>
      </c>
      <c r="B480" s="7" t="s">
        <v>345</v>
      </c>
      <c r="C480" s="7" t="s">
        <v>344</v>
      </c>
      <c r="D480" s="7" t="s">
        <v>330</v>
      </c>
      <c r="E480" s="30" t="s">
        <v>343</v>
      </c>
      <c r="F480" s="22">
        <v>1</v>
      </c>
      <c r="G480" s="156"/>
      <c r="H480" s="158"/>
      <c r="I480" s="22"/>
      <c r="J480" s="22"/>
      <c r="K480" s="22">
        <f t="shared" si="7"/>
        <v>1</v>
      </c>
      <c r="L480" s="22"/>
    </row>
    <row r="481" spans="1:12" ht="12.75">
      <c r="A481" s="22">
        <v>477</v>
      </c>
      <c r="B481" s="8" t="s">
        <v>532</v>
      </c>
      <c r="C481" s="8" t="s">
        <v>344</v>
      </c>
      <c r="D481" s="7" t="s">
        <v>289</v>
      </c>
      <c r="E481" s="153"/>
      <c r="F481" s="22"/>
      <c r="G481" s="22"/>
      <c r="H481" s="99"/>
      <c r="I481" s="22" t="s">
        <v>293</v>
      </c>
      <c r="J481" s="22">
        <v>0.6</v>
      </c>
      <c r="K481" s="22">
        <f t="shared" si="7"/>
        <v>0.6</v>
      </c>
      <c r="L481" s="22"/>
    </row>
    <row r="482" spans="1:12" ht="12.75">
      <c r="A482" s="22">
        <v>478</v>
      </c>
      <c r="B482" s="22" t="s">
        <v>783</v>
      </c>
      <c r="C482" s="22" t="s">
        <v>344</v>
      </c>
      <c r="D482" s="22" t="s">
        <v>291</v>
      </c>
      <c r="E482" s="22"/>
      <c r="F482" s="161"/>
      <c r="G482" s="22" t="s">
        <v>415</v>
      </c>
      <c r="H482" s="22">
        <v>0.5</v>
      </c>
      <c r="I482" s="22"/>
      <c r="J482" s="22"/>
      <c r="K482" s="22">
        <f t="shared" si="7"/>
        <v>0.5</v>
      </c>
      <c r="L482" s="22"/>
    </row>
    <row r="483" spans="1:12" ht="12.75">
      <c r="A483" s="22">
        <v>479</v>
      </c>
      <c r="B483" s="8" t="s">
        <v>503</v>
      </c>
      <c r="C483" s="8" t="s">
        <v>344</v>
      </c>
      <c r="D483" s="7"/>
      <c r="E483" s="22"/>
      <c r="F483" s="22"/>
      <c r="G483" s="7"/>
      <c r="H483" s="22"/>
      <c r="I483" s="22" t="s">
        <v>75</v>
      </c>
      <c r="J483" s="22">
        <v>1.5</v>
      </c>
      <c r="K483" s="22">
        <f t="shared" si="7"/>
        <v>1.5</v>
      </c>
      <c r="L483" s="22"/>
    </row>
    <row r="484" spans="1:12" ht="12.75">
      <c r="A484" s="22">
        <v>480</v>
      </c>
      <c r="B484" s="8" t="s">
        <v>1192</v>
      </c>
      <c r="C484" s="8" t="s">
        <v>1193</v>
      </c>
      <c r="D484" s="7" t="s">
        <v>194</v>
      </c>
      <c r="E484" s="22"/>
      <c r="F484" s="22"/>
      <c r="G484" s="99"/>
      <c r="H484" s="22"/>
      <c r="I484" s="22" t="s">
        <v>132</v>
      </c>
      <c r="J484" s="22">
        <v>1</v>
      </c>
      <c r="K484" s="22">
        <f t="shared" si="7"/>
        <v>1</v>
      </c>
      <c r="L484" s="22"/>
    </row>
    <row r="485" spans="1:12" ht="12.75">
      <c r="A485" s="22">
        <v>481</v>
      </c>
      <c r="B485" s="8" t="s">
        <v>889</v>
      </c>
      <c r="C485" s="8" t="s">
        <v>497</v>
      </c>
      <c r="D485" s="7" t="s">
        <v>161</v>
      </c>
      <c r="E485" s="153"/>
      <c r="F485" s="22"/>
      <c r="G485" s="7"/>
      <c r="H485" s="22"/>
      <c r="I485" s="22" t="s">
        <v>76</v>
      </c>
      <c r="J485" s="22">
        <v>1</v>
      </c>
      <c r="K485" s="22">
        <f t="shared" si="7"/>
        <v>1</v>
      </c>
      <c r="L485" s="22"/>
    </row>
    <row r="486" spans="1:12" ht="12.75">
      <c r="A486" s="22">
        <v>482</v>
      </c>
      <c r="B486" s="22" t="s">
        <v>608</v>
      </c>
      <c r="C486" s="22" t="s">
        <v>497</v>
      </c>
      <c r="D486" s="133" t="s">
        <v>151</v>
      </c>
      <c r="E486" s="22"/>
      <c r="F486" s="165"/>
      <c r="G486" s="22" t="s">
        <v>415</v>
      </c>
      <c r="H486" s="22">
        <v>0.5</v>
      </c>
      <c r="I486" s="22"/>
      <c r="J486" s="22"/>
      <c r="K486" s="22">
        <f t="shared" si="7"/>
        <v>0.5</v>
      </c>
      <c r="L486" s="22"/>
    </row>
    <row r="487" spans="1:12" ht="12.75">
      <c r="A487" s="22">
        <v>483</v>
      </c>
      <c r="B487" s="22" t="s">
        <v>503</v>
      </c>
      <c r="C487" s="22" t="s">
        <v>497</v>
      </c>
      <c r="D487" s="22" t="s">
        <v>1399</v>
      </c>
      <c r="E487" s="22"/>
      <c r="F487" s="153"/>
      <c r="G487" s="22" t="s">
        <v>449</v>
      </c>
      <c r="H487" s="22">
        <v>0.25</v>
      </c>
      <c r="I487" s="22"/>
      <c r="J487" s="22"/>
      <c r="K487" s="22">
        <f t="shared" si="7"/>
        <v>0.25</v>
      </c>
      <c r="L487" s="22"/>
    </row>
    <row r="488" spans="1:12" ht="12.75">
      <c r="A488" s="22">
        <v>484</v>
      </c>
      <c r="B488" s="22" t="s">
        <v>457</v>
      </c>
      <c r="C488" s="22" t="s">
        <v>553</v>
      </c>
      <c r="D488" s="22" t="s">
        <v>1423</v>
      </c>
      <c r="E488" s="22"/>
      <c r="F488" s="153"/>
      <c r="G488" s="22" t="s">
        <v>1370</v>
      </c>
      <c r="H488" s="22">
        <f>0.5/4+0.334</f>
        <v>0.459</v>
      </c>
      <c r="I488" s="22"/>
      <c r="J488" s="22"/>
      <c r="K488" s="22">
        <f t="shared" si="7"/>
        <v>0.459</v>
      </c>
      <c r="L488" s="22"/>
    </row>
    <row r="489" spans="1:12" ht="12.75">
      <c r="A489" s="22">
        <v>485</v>
      </c>
      <c r="B489" s="22" t="s">
        <v>742</v>
      </c>
      <c r="C489" s="22" t="s">
        <v>470</v>
      </c>
      <c r="D489" s="22" t="s">
        <v>1428</v>
      </c>
      <c r="E489" s="22"/>
      <c r="F489" s="30"/>
      <c r="G489" s="22" t="s">
        <v>1336</v>
      </c>
      <c r="H489" s="22">
        <v>0.5</v>
      </c>
      <c r="I489" s="22"/>
      <c r="J489" s="22"/>
      <c r="K489" s="22">
        <f t="shared" si="7"/>
        <v>0.5</v>
      </c>
      <c r="L489" s="22"/>
    </row>
    <row r="490" spans="1:12" ht="12.75">
      <c r="A490" s="22">
        <v>486</v>
      </c>
      <c r="B490" s="22" t="s">
        <v>729</v>
      </c>
      <c r="C490" s="22" t="s">
        <v>470</v>
      </c>
      <c r="D490" s="132" t="s">
        <v>154</v>
      </c>
      <c r="E490" s="22"/>
      <c r="F490" s="161"/>
      <c r="G490" s="22" t="s">
        <v>1371</v>
      </c>
      <c r="H490" s="22">
        <v>1</v>
      </c>
      <c r="I490" s="22" t="s">
        <v>132</v>
      </c>
      <c r="J490" s="22">
        <v>1</v>
      </c>
      <c r="K490" s="22">
        <f t="shared" si="7"/>
        <v>2</v>
      </c>
      <c r="L490" s="22"/>
    </row>
    <row r="491" spans="1:12" ht="12.75">
      <c r="A491" s="22">
        <v>487</v>
      </c>
      <c r="B491" s="22" t="s">
        <v>699</v>
      </c>
      <c r="C491" s="22" t="s">
        <v>470</v>
      </c>
      <c r="D491" s="133" t="s">
        <v>1411</v>
      </c>
      <c r="E491" s="22"/>
      <c r="F491" s="134"/>
      <c r="G491" s="30" t="s">
        <v>668</v>
      </c>
      <c r="H491" s="22">
        <v>0.1</v>
      </c>
      <c r="I491" s="22"/>
      <c r="J491" s="22"/>
      <c r="K491" s="22">
        <f t="shared" si="7"/>
        <v>0.1</v>
      </c>
      <c r="L491" s="22"/>
    </row>
    <row r="492" spans="1:12" ht="12.75">
      <c r="A492" s="22">
        <v>488</v>
      </c>
      <c r="B492" s="8" t="s">
        <v>428</v>
      </c>
      <c r="C492" s="8" t="s">
        <v>470</v>
      </c>
      <c r="D492" s="7" t="s">
        <v>223</v>
      </c>
      <c r="E492" s="22"/>
      <c r="F492" s="22"/>
      <c r="G492" s="22"/>
      <c r="H492" s="22"/>
      <c r="I492" s="22" t="s">
        <v>54</v>
      </c>
      <c r="J492" s="22">
        <v>0.75</v>
      </c>
      <c r="K492" s="22">
        <f t="shared" si="7"/>
        <v>0.75</v>
      </c>
      <c r="L492" s="22"/>
    </row>
    <row r="493" spans="1:12" ht="12.75">
      <c r="A493" s="22">
        <v>489</v>
      </c>
      <c r="B493" s="8" t="s">
        <v>436</v>
      </c>
      <c r="C493" s="8" t="s">
        <v>470</v>
      </c>
      <c r="D493" s="7" t="s">
        <v>287</v>
      </c>
      <c r="E493" s="161"/>
      <c r="F493" s="22"/>
      <c r="G493" s="22"/>
      <c r="H493" s="22"/>
      <c r="I493" s="22" t="s">
        <v>292</v>
      </c>
      <c r="J493" s="106">
        <v>0.6</v>
      </c>
      <c r="K493" s="22">
        <f t="shared" si="7"/>
        <v>0.6</v>
      </c>
      <c r="L493" s="22"/>
    </row>
    <row r="494" spans="1:12" ht="12.75">
      <c r="A494" s="22">
        <v>490</v>
      </c>
      <c r="B494" s="22" t="s">
        <v>436</v>
      </c>
      <c r="C494" s="22" t="s">
        <v>470</v>
      </c>
      <c r="D494" s="22" t="s">
        <v>1402</v>
      </c>
      <c r="E494" s="22"/>
      <c r="F494" s="153"/>
      <c r="G494" s="22" t="s">
        <v>449</v>
      </c>
      <c r="H494" s="22">
        <v>0.25</v>
      </c>
      <c r="I494" s="22"/>
      <c r="J494" s="22"/>
      <c r="K494" s="22">
        <f t="shared" si="7"/>
        <v>0.25</v>
      </c>
      <c r="L494" s="22"/>
    </row>
    <row r="495" spans="1:12" ht="12.75">
      <c r="A495" s="22">
        <v>491</v>
      </c>
      <c r="B495" s="22" t="s">
        <v>662</v>
      </c>
      <c r="C495" s="22" t="s">
        <v>470</v>
      </c>
      <c r="D495" s="7" t="s">
        <v>1436</v>
      </c>
      <c r="E495" s="22"/>
      <c r="F495" s="144"/>
      <c r="G495" s="30" t="s">
        <v>1372</v>
      </c>
      <c r="H495" s="22">
        <f>0.5/3+2</f>
        <v>2.1666666666666665</v>
      </c>
      <c r="I495" s="22"/>
      <c r="J495" s="22"/>
      <c r="K495" s="22">
        <f t="shared" si="7"/>
        <v>2.1666666666666665</v>
      </c>
      <c r="L495" s="22"/>
    </row>
    <row r="496" spans="1:12" ht="12.75">
      <c r="A496" s="22">
        <v>492</v>
      </c>
      <c r="B496" s="8" t="s">
        <v>1257</v>
      </c>
      <c r="C496" s="8" t="s">
        <v>470</v>
      </c>
      <c r="D496" s="7" t="s">
        <v>182</v>
      </c>
      <c r="E496" s="161"/>
      <c r="F496" s="22"/>
      <c r="G496" s="7"/>
      <c r="H496" s="22"/>
      <c r="I496" s="22" t="s">
        <v>136</v>
      </c>
      <c r="J496" s="22">
        <v>1</v>
      </c>
      <c r="K496" s="22">
        <f t="shared" si="7"/>
        <v>1</v>
      </c>
      <c r="L496" s="22"/>
    </row>
    <row r="497" spans="1:12" ht="12.75">
      <c r="A497" s="22">
        <v>493</v>
      </c>
      <c r="B497" s="22" t="s">
        <v>577</v>
      </c>
      <c r="C497" s="22" t="s">
        <v>470</v>
      </c>
      <c r="D497" s="22" t="s">
        <v>1416</v>
      </c>
      <c r="E497" s="22"/>
      <c r="F497" s="153"/>
      <c r="G497" s="22" t="s">
        <v>415</v>
      </c>
      <c r="H497" s="22">
        <v>0.5</v>
      </c>
      <c r="I497" s="22"/>
      <c r="J497" s="22"/>
      <c r="K497" s="22">
        <f t="shared" si="7"/>
        <v>0.5</v>
      </c>
      <c r="L497" s="22"/>
    </row>
    <row r="498" spans="1:12" ht="12.75">
      <c r="A498" s="22">
        <v>494</v>
      </c>
      <c r="B498" s="8" t="s">
        <v>1212</v>
      </c>
      <c r="C498" s="8" t="s">
        <v>470</v>
      </c>
      <c r="D498" s="7" t="s">
        <v>155</v>
      </c>
      <c r="E498" s="94"/>
      <c r="F498" s="99"/>
      <c r="G498" s="7"/>
      <c r="H498" s="22"/>
      <c r="I498" s="22" t="s">
        <v>54</v>
      </c>
      <c r="J498" s="22">
        <v>0.75</v>
      </c>
      <c r="K498" s="22">
        <f t="shared" si="7"/>
        <v>0.75</v>
      </c>
      <c r="L498" s="22"/>
    </row>
    <row r="499" spans="1:12" ht="12.75">
      <c r="A499" s="22">
        <v>495</v>
      </c>
      <c r="B499" s="22" t="s">
        <v>684</v>
      </c>
      <c r="C499" s="22" t="s">
        <v>685</v>
      </c>
      <c r="D499" s="26" t="s">
        <v>1308</v>
      </c>
      <c r="E499" s="22"/>
      <c r="F499" s="7"/>
      <c r="G499" s="30" t="s">
        <v>674</v>
      </c>
      <c r="H499" s="22">
        <f>0.5/4</f>
        <v>0.125</v>
      </c>
      <c r="I499" s="22"/>
      <c r="J499" s="22"/>
      <c r="K499" s="22">
        <f t="shared" si="7"/>
        <v>0.125</v>
      </c>
      <c r="L499" s="22"/>
    </row>
    <row r="500" spans="1:12" ht="12.75">
      <c r="A500" s="22">
        <v>496</v>
      </c>
      <c r="B500" s="8" t="s">
        <v>1226</v>
      </c>
      <c r="C500" s="8" t="s">
        <v>901</v>
      </c>
      <c r="D500" s="7" t="s">
        <v>167</v>
      </c>
      <c r="E500" s="153"/>
      <c r="F500" s="22"/>
      <c r="G500" s="7"/>
      <c r="H500" s="164"/>
      <c r="I500" s="22" t="s">
        <v>70</v>
      </c>
      <c r="J500" s="22">
        <v>0.6</v>
      </c>
      <c r="K500" s="22">
        <f t="shared" si="7"/>
        <v>0.6</v>
      </c>
      <c r="L500" s="22"/>
    </row>
    <row r="501" spans="1:12" ht="12.75">
      <c r="A501" s="22">
        <v>497</v>
      </c>
      <c r="B501" s="8" t="s">
        <v>1230</v>
      </c>
      <c r="C501" s="8" t="s">
        <v>901</v>
      </c>
      <c r="D501" s="7" t="s">
        <v>168</v>
      </c>
      <c r="E501" s="161"/>
      <c r="F501" s="99"/>
      <c r="G501" s="7"/>
      <c r="H501" s="22"/>
      <c r="I501" s="22" t="s">
        <v>238</v>
      </c>
      <c r="J501" s="22">
        <v>1</v>
      </c>
      <c r="K501" s="22">
        <f t="shared" si="7"/>
        <v>1</v>
      </c>
      <c r="L501" s="22"/>
    </row>
    <row r="502" spans="1:12" ht="12.75">
      <c r="A502" s="22">
        <v>498</v>
      </c>
      <c r="B502" s="22" t="s">
        <v>611</v>
      </c>
      <c r="C502" s="22" t="s">
        <v>511</v>
      </c>
      <c r="D502" s="22" t="s">
        <v>1399</v>
      </c>
      <c r="E502" s="22"/>
      <c r="F502" s="153"/>
      <c r="G502" s="22" t="s">
        <v>419</v>
      </c>
      <c r="H502" s="106">
        <f>0.5/3</f>
        <v>0.16666666666666666</v>
      </c>
      <c r="I502" s="22"/>
      <c r="J502" s="22"/>
      <c r="K502" s="22">
        <f t="shared" si="7"/>
        <v>0.16666666666666666</v>
      </c>
      <c r="L502" s="22"/>
    </row>
    <row r="503" spans="1:12" ht="12.75">
      <c r="A503" s="22">
        <v>499</v>
      </c>
      <c r="B503" s="8" t="s">
        <v>1235</v>
      </c>
      <c r="C503" s="8" t="s">
        <v>511</v>
      </c>
      <c r="D503" s="7" t="s">
        <v>158</v>
      </c>
      <c r="E503" s="22"/>
      <c r="F503" s="22"/>
      <c r="G503" s="7"/>
      <c r="H503" s="22"/>
      <c r="I503" s="22" t="s">
        <v>75</v>
      </c>
      <c r="J503" s="22">
        <v>1.5</v>
      </c>
      <c r="K503" s="22">
        <f t="shared" si="7"/>
        <v>1.5</v>
      </c>
      <c r="L503" s="22"/>
    </row>
    <row r="504" spans="1:12" ht="12.75">
      <c r="A504" s="22">
        <v>500</v>
      </c>
      <c r="B504" s="8" t="s">
        <v>1303</v>
      </c>
      <c r="C504" s="8" t="s">
        <v>511</v>
      </c>
      <c r="D504" s="7" t="s">
        <v>323</v>
      </c>
      <c r="E504" s="30" t="s">
        <v>1373</v>
      </c>
      <c r="F504" s="22">
        <v>2</v>
      </c>
      <c r="G504" s="156"/>
      <c r="H504" s="158"/>
      <c r="I504" s="22"/>
      <c r="J504" s="22"/>
      <c r="K504" s="22">
        <f t="shared" si="7"/>
        <v>2</v>
      </c>
      <c r="L504" s="22"/>
    </row>
    <row r="505" spans="1:12" ht="12.75">
      <c r="A505" s="22">
        <v>501</v>
      </c>
      <c r="B505" s="22" t="s">
        <v>526</v>
      </c>
      <c r="C505" s="22" t="s">
        <v>867</v>
      </c>
      <c r="D505" s="22" t="s">
        <v>152</v>
      </c>
      <c r="E505" s="22"/>
      <c r="F505" s="153"/>
      <c r="G505" s="22" t="s">
        <v>415</v>
      </c>
      <c r="H505" s="22">
        <v>0.5</v>
      </c>
      <c r="I505" s="22"/>
      <c r="J505" s="22"/>
      <c r="K505" s="22">
        <f t="shared" si="7"/>
        <v>0.5</v>
      </c>
      <c r="L505" s="22"/>
    </row>
    <row r="506" spans="1:12" ht="12.75">
      <c r="A506" s="22">
        <v>502</v>
      </c>
      <c r="B506" s="7" t="s">
        <v>342</v>
      </c>
      <c r="C506" s="7" t="s">
        <v>867</v>
      </c>
      <c r="D506" s="7" t="s">
        <v>183</v>
      </c>
      <c r="E506" s="136" t="s">
        <v>1307</v>
      </c>
      <c r="F506" s="22">
        <v>0.5</v>
      </c>
      <c r="G506" s="22"/>
      <c r="H506" s="99"/>
      <c r="I506" s="22"/>
      <c r="J506" s="22"/>
      <c r="K506" s="22">
        <f t="shared" si="7"/>
        <v>0.5</v>
      </c>
      <c r="L506" s="22"/>
    </row>
    <row r="507" spans="1:12" ht="12.75">
      <c r="A507" s="22">
        <v>503</v>
      </c>
      <c r="B507" s="22" t="s">
        <v>669</v>
      </c>
      <c r="C507" s="22" t="s">
        <v>366</v>
      </c>
      <c r="D507" s="26" t="s">
        <v>1412</v>
      </c>
      <c r="E507" s="22"/>
      <c r="F507" s="22"/>
      <c r="G507" s="30" t="s">
        <v>668</v>
      </c>
      <c r="H507" s="22">
        <f>0.5/5</f>
        <v>0.1</v>
      </c>
      <c r="I507" s="22"/>
      <c r="J507" s="22"/>
      <c r="K507" s="22">
        <f t="shared" si="7"/>
        <v>0.1</v>
      </c>
      <c r="L507" s="22"/>
    </row>
    <row r="508" spans="1:12" ht="12.75">
      <c r="A508" s="22">
        <v>504</v>
      </c>
      <c r="B508" s="22" t="s">
        <v>488</v>
      </c>
      <c r="C508" s="22" t="s">
        <v>366</v>
      </c>
      <c r="D508" s="22" t="s">
        <v>1404</v>
      </c>
      <c r="E508" s="22"/>
      <c r="F508" s="157"/>
      <c r="G508" s="30" t="s">
        <v>1374</v>
      </c>
      <c r="H508" s="22">
        <f>0.5/3+0.25</f>
        <v>0.41666666666666663</v>
      </c>
      <c r="I508" s="22"/>
      <c r="J508" s="22"/>
      <c r="K508" s="22">
        <f t="shared" si="7"/>
        <v>0.41666666666666663</v>
      </c>
      <c r="L508" s="22"/>
    </row>
    <row r="509" spans="1:12" ht="12.75">
      <c r="A509" s="22">
        <v>505</v>
      </c>
      <c r="B509" s="8" t="s">
        <v>1232</v>
      </c>
      <c r="C509" s="8" t="s">
        <v>366</v>
      </c>
      <c r="D509" s="7" t="s">
        <v>155</v>
      </c>
      <c r="E509" s="161"/>
      <c r="F509" s="99"/>
      <c r="G509" s="94"/>
      <c r="H509" s="22"/>
      <c r="I509" s="22" t="s">
        <v>71</v>
      </c>
      <c r="J509" s="22">
        <v>2</v>
      </c>
      <c r="K509" s="22">
        <f t="shared" si="7"/>
        <v>2</v>
      </c>
      <c r="L509" s="22"/>
    </row>
    <row r="510" spans="1:12" ht="12.75">
      <c r="A510" s="22">
        <v>506</v>
      </c>
      <c r="B510" s="8" t="s">
        <v>1295</v>
      </c>
      <c r="C510" s="8" t="s">
        <v>543</v>
      </c>
      <c r="D510" s="22" t="s">
        <v>1319</v>
      </c>
      <c r="E510" s="153"/>
      <c r="F510" s="22"/>
      <c r="G510" s="106" t="s">
        <v>308</v>
      </c>
      <c r="H510" s="99">
        <v>0.5</v>
      </c>
      <c r="I510" s="22"/>
      <c r="J510" s="22"/>
      <c r="K510" s="22">
        <f t="shared" si="7"/>
        <v>0.5</v>
      </c>
      <c r="L510" s="22"/>
    </row>
    <row r="511" spans="1:12" ht="12.75">
      <c r="A511" s="22">
        <v>507</v>
      </c>
      <c r="B511" s="8" t="s">
        <v>1229</v>
      </c>
      <c r="C511" s="8" t="s">
        <v>543</v>
      </c>
      <c r="D511" s="7" t="s">
        <v>166</v>
      </c>
      <c r="E511" s="153"/>
      <c r="F511" s="22"/>
      <c r="G511" s="7"/>
      <c r="H511" s="22"/>
      <c r="I511" s="22" t="s">
        <v>1375</v>
      </c>
      <c r="J511" s="22">
        <v>2</v>
      </c>
      <c r="K511" s="22">
        <f t="shared" si="7"/>
        <v>2</v>
      </c>
      <c r="L511" s="22"/>
    </row>
    <row r="512" spans="1:12" ht="12.75">
      <c r="A512" s="22">
        <v>508</v>
      </c>
      <c r="B512" s="8" t="s">
        <v>1209</v>
      </c>
      <c r="C512" s="8" t="s">
        <v>543</v>
      </c>
      <c r="D512" s="22" t="s">
        <v>214</v>
      </c>
      <c r="E512" s="152"/>
      <c r="F512" s="22"/>
      <c r="G512" s="7"/>
      <c r="H512" s="22"/>
      <c r="I512" s="22" t="s">
        <v>51</v>
      </c>
      <c r="J512" s="22">
        <v>0.6</v>
      </c>
      <c r="K512" s="22">
        <f t="shared" si="7"/>
        <v>0.6</v>
      </c>
      <c r="L512" s="22"/>
    </row>
    <row r="513" spans="1:12" ht="12.75">
      <c r="A513" s="22">
        <v>509</v>
      </c>
      <c r="B513" s="22" t="s">
        <v>692</v>
      </c>
      <c r="C513" s="22" t="s">
        <v>585</v>
      </c>
      <c r="D513" s="22" t="s">
        <v>291</v>
      </c>
      <c r="E513" s="22"/>
      <c r="F513" s="153"/>
      <c r="G513" s="22" t="s">
        <v>1342</v>
      </c>
      <c r="H513" s="22">
        <v>1</v>
      </c>
      <c r="I513" s="22"/>
      <c r="J513" s="22"/>
      <c r="K513" s="22">
        <f t="shared" si="7"/>
        <v>1</v>
      </c>
      <c r="L513" s="22"/>
    </row>
    <row r="514" spans="1:12" ht="12.75">
      <c r="A514" s="22">
        <v>510</v>
      </c>
      <c r="B514" s="8" t="s">
        <v>1185</v>
      </c>
      <c r="C514" s="8" t="s">
        <v>420</v>
      </c>
      <c r="D514" s="7" t="s">
        <v>190</v>
      </c>
      <c r="E514" s="26"/>
      <c r="F514" s="99"/>
      <c r="G514" s="7"/>
      <c r="H514" s="22"/>
      <c r="I514" s="22" t="s">
        <v>72</v>
      </c>
      <c r="J514" s="22">
        <v>1.5</v>
      </c>
      <c r="K514" s="22">
        <f t="shared" si="7"/>
        <v>1.5</v>
      </c>
      <c r="L514" s="22"/>
    </row>
    <row r="515" spans="1:12" ht="12.75">
      <c r="A515" s="22">
        <v>511</v>
      </c>
      <c r="B515" s="8" t="s">
        <v>598</v>
      </c>
      <c r="C515" s="8" t="s">
        <v>420</v>
      </c>
      <c r="D515" s="7" t="s">
        <v>158</v>
      </c>
      <c r="E515" s="153"/>
      <c r="F515" s="22"/>
      <c r="G515" s="7"/>
      <c r="H515" s="22"/>
      <c r="I515" s="22" t="s">
        <v>75</v>
      </c>
      <c r="J515" s="22">
        <v>1.5</v>
      </c>
      <c r="K515" s="22">
        <f t="shared" si="7"/>
        <v>1.5</v>
      </c>
      <c r="L515" s="22"/>
    </row>
    <row r="516" spans="1:12" ht="12.75">
      <c r="A516" s="22">
        <v>512</v>
      </c>
      <c r="B516" s="22" t="s">
        <v>695</v>
      </c>
      <c r="C516" s="22" t="s">
        <v>420</v>
      </c>
      <c r="D516" s="133" t="s">
        <v>1411</v>
      </c>
      <c r="E516" s="22"/>
      <c r="F516" s="161"/>
      <c r="G516" s="30" t="s">
        <v>664</v>
      </c>
      <c r="H516" s="22">
        <v>0.25</v>
      </c>
      <c r="I516" s="22"/>
      <c r="J516" s="22"/>
      <c r="K516" s="22">
        <f t="shared" si="7"/>
        <v>0.25</v>
      </c>
      <c r="L516" s="22"/>
    </row>
    <row r="517" spans="1:12" ht="12.75">
      <c r="A517" s="22">
        <v>513</v>
      </c>
      <c r="B517" s="8" t="s">
        <v>591</v>
      </c>
      <c r="C517" s="8" t="s">
        <v>420</v>
      </c>
      <c r="D517" s="7" t="s">
        <v>287</v>
      </c>
      <c r="E517" s="22"/>
      <c r="F517" s="22"/>
      <c r="G517" s="7"/>
      <c r="H517" s="22"/>
      <c r="I517" s="22" t="s">
        <v>292</v>
      </c>
      <c r="J517" s="106">
        <v>0.6</v>
      </c>
      <c r="K517" s="22">
        <f aca="true" t="shared" si="8" ref="K517:K580">J517+H517+F517</f>
        <v>0.6</v>
      </c>
      <c r="L517" s="22"/>
    </row>
    <row r="518" spans="1:12" ht="12.75">
      <c r="A518" s="22">
        <v>514</v>
      </c>
      <c r="B518" s="22" t="s">
        <v>591</v>
      </c>
      <c r="C518" s="22" t="s">
        <v>420</v>
      </c>
      <c r="D518" s="22" t="s">
        <v>1409</v>
      </c>
      <c r="E518" s="22"/>
      <c r="F518" s="153"/>
      <c r="G518" s="22" t="s">
        <v>647</v>
      </c>
      <c r="H518" s="22">
        <v>0.25</v>
      </c>
      <c r="I518" s="22"/>
      <c r="J518" s="22"/>
      <c r="K518" s="22">
        <f t="shared" si="8"/>
        <v>0.25</v>
      </c>
      <c r="L518" s="22"/>
    </row>
    <row r="519" spans="1:12" ht="25.5">
      <c r="A519" s="22"/>
      <c r="B519" s="22" t="s">
        <v>591</v>
      </c>
      <c r="C519" s="22" t="s">
        <v>420</v>
      </c>
      <c r="D519" s="22" t="s">
        <v>186</v>
      </c>
      <c r="E519" s="22"/>
      <c r="F519" s="153"/>
      <c r="G519" s="7" t="s">
        <v>2470</v>
      </c>
      <c r="H519" s="22">
        <v>0.33</v>
      </c>
      <c r="I519" s="22"/>
      <c r="J519" s="22"/>
      <c r="K519" s="22">
        <f t="shared" si="8"/>
        <v>0.33</v>
      </c>
      <c r="L519" s="22"/>
    </row>
    <row r="520" spans="1:12" ht="12.75">
      <c r="A520" s="22">
        <v>515</v>
      </c>
      <c r="B520" s="22" t="s">
        <v>676</v>
      </c>
      <c r="C520" s="22" t="s">
        <v>420</v>
      </c>
      <c r="D520" s="26" t="s">
        <v>281</v>
      </c>
      <c r="E520" s="22"/>
      <c r="F520" s="157"/>
      <c r="G520" s="30" t="s">
        <v>674</v>
      </c>
      <c r="H520" s="22">
        <f>0.5/4</f>
        <v>0.125</v>
      </c>
      <c r="I520" s="22" t="s">
        <v>54</v>
      </c>
      <c r="J520" s="22">
        <v>0.75</v>
      </c>
      <c r="K520" s="22">
        <f t="shared" si="8"/>
        <v>0.875</v>
      </c>
      <c r="L520" s="22"/>
    </row>
    <row r="521" spans="1:12" ht="12.75">
      <c r="A521" s="22">
        <v>516</v>
      </c>
      <c r="B521" s="8" t="s">
        <v>479</v>
      </c>
      <c r="C521" s="8" t="s">
        <v>420</v>
      </c>
      <c r="D521" s="7" t="s">
        <v>265</v>
      </c>
      <c r="E521" s="30" t="s">
        <v>1172</v>
      </c>
      <c r="F521" s="22">
        <v>0.5</v>
      </c>
      <c r="G521" s="156"/>
      <c r="H521" s="158"/>
      <c r="I521" s="22"/>
      <c r="J521" s="22"/>
      <c r="K521" s="22">
        <f t="shared" si="8"/>
        <v>0.5</v>
      </c>
      <c r="L521" s="22"/>
    </row>
    <row r="522" spans="1:12" ht="12.75">
      <c r="A522" s="22">
        <v>517</v>
      </c>
      <c r="B522" s="8" t="s">
        <v>468</v>
      </c>
      <c r="C522" s="8" t="s">
        <v>420</v>
      </c>
      <c r="D522" s="7" t="s">
        <v>172</v>
      </c>
      <c r="E522" s="22"/>
      <c r="F522" s="22"/>
      <c r="G522" s="160"/>
      <c r="H522" s="158"/>
      <c r="I522" s="22" t="s">
        <v>248</v>
      </c>
      <c r="J522" s="22">
        <v>0.75</v>
      </c>
      <c r="K522" s="22">
        <f t="shared" si="8"/>
        <v>0.75</v>
      </c>
      <c r="L522" s="22"/>
    </row>
    <row r="523" spans="1:12" ht="12.75">
      <c r="A523" s="22">
        <v>518</v>
      </c>
      <c r="B523" s="8" t="s">
        <v>413</v>
      </c>
      <c r="C523" s="8" t="s">
        <v>420</v>
      </c>
      <c r="D523" s="7" t="s">
        <v>279</v>
      </c>
      <c r="E523" s="106"/>
      <c r="F523" s="106"/>
      <c r="G523" s="94"/>
      <c r="H523" s="106"/>
      <c r="I523" s="22" t="s">
        <v>294</v>
      </c>
      <c r="J523" s="106">
        <v>1</v>
      </c>
      <c r="K523" s="22">
        <f t="shared" si="8"/>
        <v>1</v>
      </c>
      <c r="L523" s="106"/>
    </row>
    <row r="524" spans="1:12" ht="12.75">
      <c r="A524" s="22">
        <v>519</v>
      </c>
      <c r="B524" s="22" t="s">
        <v>413</v>
      </c>
      <c r="C524" s="22" t="s">
        <v>420</v>
      </c>
      <c r="D524" s="22" t="s">
        <v>1416</v>
      </c>
      <c r="E524" s="22"/>
      <c r="F524" s="22"/>
      <c r="G524" s="22" t="s">
        <v>1362</v>
      </c>
      <c r="H524" s="106">
        <f>0.5/3+0.25</f>
        <v>0.41666666666666663</v>
      </c>
      <c r="I524" s="22"/>
      <c r="J524" s="22"/>
      <c r="K524" s="22">
        <f t="shared" si="8"/>
        <v>0.41666666666666663</v>
      </c>
      <c r="L524" s="22"/>
    </row>
    <row r="525" spans="1:12" ht="38.25">
      <c r="A525" s="22">
        <v>520</v>
      </c>
      <c r="B525" s="204" t="s">
        <v>475</v>
      </c>
      <c r="C525" s="204" t="s">
        <v>420</v>
      </c>
      <c r="D525" s="205" t="s">
        <v>170</v>
      </c>
      <c r="E525" s="203"/>
      <c r="F525" s="203"/>
      <c r="G525" s="205"/>
      <c r="H525" s="203"/>
      <c r="I525" s="203" t="s">
        <v>54</v>
      </c>
      <c r="J525" s="206">
        <v>0.75</v>
      </c>
      <c r="K525" s="22">
        <f t="shared" si="8"/>
        <v>0.75</v>
      </c>
      <c r="L525" s="22"/>
    </row>
    <row r="526" spans="1:12" ht="12.75">
      <c r="A526" s="22">
        <v>521</v>
      </c>
      <c r="B526" s="22" t="s">
        <v>475</v>
      </c>
      <c r="C526" s="22" t="s">
        <v>420</v>
      </c>
      <c r="D526" s="7" t="s">
        <v>279</v>
      </c>
      <c r="E526" s="22"/>
      <c r="F526" s="134"/>
      <c r="G526" s="30" t="s">
        <v>661</v>
      </c>
      <c r="H526" s="22">
        <f>0.5/3</f>
        <v>0.16666666666666666</v>
      </c>
      <c r="I526" s="22"/>
      <c r="J526" s="22"/>
      <c r="K526" s="22">
        <f t="shared" si="8"/>
        <v>0.16666666666666666</v>
      </c>
      <c r="L526" s="22"/>
    </row>
    <row r="527" spans="1:12" ht="12.75">
      <c r="A527" s="22">
        <v>522</v>
      </c>
      <c r="B527" s="22" t="s">
        <v>475</v>
      </c>
      <c r="C527" s="22" t="s">
        <v>420</v>
      </c>
      <c r="D527" s="26" t="s">
        <v>152</v>
      </c>
      <c r="E527" s="22"/>
      <c r="F527" s="22"/>
      <c r="G527" s="22" t="s">
        <v>449</v>
      </c>
      <c r="H527" s="22">
        <v>0.25</v>
      </c>
      <c r="I527" s="22"/>
      <c r="J527" s="22"/>
      <c r="K527" s="22">
        <f t="shared" si="8"/>
        <v>0.25</v>
      </c>
      <c r="L527" s="22"/>
    </row>
    <row r="528" spans="1:12" ht="12.75">
      <c r="A528" s="22">
        <v>523</v>
      </c>
      <c r="B528" s="22" t="s">
        <v>874</v>
      </c>
      <c r="C528" s="22" t="s">
        <v>420</v>
      </c>
      <c r="D528" s="22" t="s">
        <v>99</v>
      </c>
      <c r="E528" s="22"/>
      <c r="F528" s="153"/>
      <c r="G528" s="22" t="s">
        <v>640</v>
      </c>
      <c r="H528" s="22">
        <v>0.5</v>
      </c>
      <c r="I528" s="22"/>
      <c r="J528" s="22"/>
      <c r="K528" s="22">
        <f t="shared" si="8"/>
        <v>0.5</v>
      </c>
      <c r="L528" s="22"/>
    </row>
    <row r="529" spans="1:12" ht="38.25">
      <c r="A529" s="22">
        <v>524</v>
      </c>
      <c r="B529" s="8" t="s">
        <v>1187</v>
      </c>
      <c r="C529" s="8" t="s">
        <v>420</v>
      </c>
      <c r="D529" s="7" t="s">
        <v>232</v>
      </c>
      <c r="E529" s="161"/>
      <c r="F529" s="22"/>
      <c r="G529" s="7"/>
      <c r="H529" s="22"/>
      <c r="I529" s="7" t="s">
        <v>2295</v>
      </c>
      <c r="J529" s="106">
        <v>1</v>
      </c>
      <c r="K529" s="22">
        <f t="shared" si="8"/>
        <v>1</v>
      </c>
      <c r="L529" s="22"/>
    </row>
    <row r="530" spans="1:12" ht="12.75">
      <c r="A530" s="22">
        <v>525</v>
      </c>
      <c r="B530" s="22" t="s">
        <v>739</v>
      </c>
      <c r="C530" s="22" t="s">
        <v>420</v>
      </c>
      <c r="D530" s="22" t="s">
        <v>1399</v>
      </c>
      <c r="E530" s="22"/>
      <c r="F530" s="22"/>
      <c r="G530" s="22" t="s">
        <v>449</v>
      </c>
      <c r="H530" s="22">
        <v>0.25</v>
      </c>
      <c r="I530" s="22"/>
      <c r="J530" s="22"/>
      <c r="K530" s="22">
        <f t="shared" si="8"/>
        <v>0.25</v>
      </c>
      <c r="L530" s="22"/>
    </row>
    <row r="531" spans="1:12" s="46" customFormat="1" ht="12.75">
      <c r="A531" s="22">
        <v>526</v>
      </c>
      <c r="B531" s="8" t="s">
        <v>558</v>
      </c>
      <c r="C531" s="8" t="s">
        <v>420</v>
      </c>
      <c r="D531" s="7" t="s">
        <v>301</v>
      </c>
      <c r="E531" s="153"/>
      <c r="F531" s="22"/>
      <c r="G531" s="7"/>
      <c r="H531" s="22"/>
      <c r="I531" s="22" t="s">
        <v>52</v>
      </c>
      <c r="J531" s="22">
        <v>0.75</v>
      </c>
      <c r="K531" s="22">
        <f t="shared" si="8"/>
        <v>0.75</v>
      </c>
      <c r="L531" s="22"/>
    </row>
    <row r="532" spans="1:12" ht="38.25">
      <c r="A532" s="22">
        <v>527</v>
      </c>
      <c r="B532" s="22" t="s">
        <v>558</v>
      </c>
      <c r="C532" s="22" t="s">
        <v>420</v>
      </c>
      <c r="D532" s="156" t="s">
        <v>319</v>
      </c>
      <c r="E532" s="22"/>
      <c r="F532" s="153"/>
      <c r="G532" s="7" t="s">
        <v>2456</v>
      </c>
      <c r="H532" s="22">
        <f>0.5+0.25+0.167+0.25</f>
        <v>1.167</v>
      </c>
      <c r="I532" s="22"/>
      <c r="J532" s="22"/>
      <c r="K532" s="22">
        <f t="shared" si="8"/>
        <v>1.167</v>
      </c>
      <c r="L532" s="22"/>
    </row>
    <row r="533" spans="1:12" ht="25.5">
      <c r="A533" s="22">
        <v>528</v>
      </c>
      <c r="B533" s="22" t="s">
        <v>780</v>
      </c>
      <c r="C533" s="22" t="s">
        <v>420</v>
      </c>
      <c r="D533" s="22" t="s">
        <v>1409</v>
      </c>
      <c r="E533" s="22"/>
      <c r="F533" s="153"/>
      <c r="G533" s="7" t="s">
        <v>2444</v>
      </c>
      <c r="H533" s="22">
        <v>0.75</v>
      </c>
      <c r="I533" s="22"/>
      <c r="J533" s="22"/>
      <c r="K533" s="22">
        <f t="shared" si="8"/>
        <v>0.75</v>
      </c>
      <c r="L533" s="22"/>
    </row>
    <row r="534" spans="1:12" ht="12.75">
      <c r="A534" s="22">
        <v>529</v>
      </c>
      <c r="B534" s="22" t="s">
        <v>718</v>
      </c>
      <c r="C534" s="22" t="s">
        <v>455</v>
      </c>
      <c r="D534" s="22" t="s">
        <v>281</v>
      </c>
      <c r="E534" s="22"/>
      <c r="F534" s="153"/>
      <c r="G534" s="22" t="s">
        <v>415</v>
      </c>
      <c r="H534" s="22">
        <v>0.5</v>
      </c>
      <c r="I534" s="22" t="s">
        <v>45</v>
      </c>
      <c r="J534" s="22">
        <v>1.5</v>
      </c>
      <c r="K534" s="22">
        <f t="shared" si="8"/>
        <v>2</v>
      </c>
      <c r="L534" s="22"/>
    </row>
    <row r="535" spans="1:12" ht="12.75">
      <c r="A535" s="22">
        <v>530</v>
      </c>
      <c r="B535" s="22" t="s">
        <v>679</v>
      </c>
      <c r="C535" s="22" t="s">
        <v>680</v>
      </c>
      <c r="D535" s="201" t="s">
        <v>291</v>
      </c>
      <c r="E535" s="22"/>
      <c r="F535" s="153"/>
      <c r="G535" s="30" t="s">
        <v>1359</v>
      </c>
      <c r="H535" s="22">
        <v>1</v>
      </c>
      <c r="I535" s="22" t="s">
        <v>76</v>
      </c>
      <c r="J535" s="22">
        <v>1</v>
      </c>
      <c r="K535" s="22">
        <f t="shared" si="8"/>
        <v>2</v>
      </c>
      <c r="L535" s="22"/>
    </row>
    <row r="536" spans="1:12" ht="25.5">
      <c r="A536" s="22">
        <v>531</v>
      </c>
      <c r="B536" s="8" t="s">
        <v>1202</v>
      </c>
      <c r="C536" s="8" t="s">
        <v>680</v>
      </c>
      <c r="D536" s="7" t="s">
        <v>148</v>
      </c>
      <c r="E536" s="153"/>
      <c r="F536" s="22"/>
      <c r="G536" s="7"/>
      <c r="H536" s="22"/>
      <c r="I536" s="7" t="s">
        <v>2286</v>
      </c>
      <c r="J536" s="22">
        <v>0.6</v>
      </c>
      <c r="K536" s="22">
        <f t="shared" si="8"/>
        <v>0.6</v>
      </c>
      <c r="L536" s="22"/>
    </row>
    <row r="537" spans="1:12" ht="12.75">
      <c r="A537" s="22">
        <v>532</v>
      </c>
      <c r="B537" s="8" t="s">
        <v>790</v>
      </c>
      <c r="C537" s="8" t="s">
        <v>680</v>
      </c>
      <c r="D537" s="7" t="s">
        <v>157</v>
      </c>
      <c r="E537" s="153"/>
      <c r="F537" s="22"/>
      <c r="G537" s="7"/>
      <c r="H537" s="22"/>
      <c r="I537" s="22" t="s">
        <v>54</v>
      </c>
      <c r="J537" s="22">
        <v>0.75</v>
      </c>
      <c r="K537" s="22">
        <f t="shared" si="8"/>
        <v>0.75</v>
      </c>
      <c r="L537" s="22"/>
    </row>
    <row r="538" spans="1:12" ht="12.75">
      <c r="A538" s="22">
        <v>533</v>
      </c>
      <c r="B538" s="8" t="s">
        <v>1221</v>
      </c>
      <c r="C538" s="8" t="s">
        <v>763</v>
      </c>
      <c r="D538" s="7" t="s">
        <v>230</v>
      </c>
      <c r="E538" s="22"/>
      <c r="F538" s="22"/>
      <c r="G538" s="156"/>
      <c r="H538" s="22"/>
      <c r="I538" s="22" t="s">
        <v>75</v>
      </c>
      <c r="J538" s="22">
        <v>1.5</v>
      </c>
      <c r="K538" s="22">
        <f t="shared" si="8"/>
        <v>1.5</v>
      </c>
      <c r="L538" s="22"/>
    </row>
    <row r="539" spans="1:12" ht="12.75">
      <c r="A539" s="22">
        <v>534</v>
      </c>
      <c r="B539" s="22" t="s">
        <v>428</v>
      </c>
      <c r="C539" s="22" t="s">
        <v>763</v>
      </c>
      <c r="D539" s="26" t="s">
        <v>1314</v>
      </c>
      <c r="E539" s="22"/>
      <c r="F539" s="134"/>
      <c r="G539" s="22" t="s">
        <v>419</v>
      </c>
      <c r="H539" s="22">
        <f>0.5/3</f>
        <v>0.16666666666666666</v>
      </c>
      <c r="I539" s="22"/>
      <c r="J539" s="22"/>
      <c r="K539" s="22">
        <f t="shared" si="8"/>
        <v>0.16666666666666666</v>
      </c>
      <c r="L539" s="22"/>
    </row>
    <row r="540" spans="1:12" ht="12.75">
      <c r="A540" s="22">
        <v>535</v>
      </c>
      <c r="B540" s="22" t="s">
        <v>654</v>
      </c>
      <c r="C540" s="22" t="s">
        <v>602</v>
      </c>
      <c r="D540" s="22" t="s">
        <v>1440</v>
      </c>
      <c r="E540" s="22"/>
      <c r="F540" s="153"/>
      <c r="G540" s="22" t="s">
        <v>449</v>
      </c>
      <c r="H540" s="22">
        <v>0.25</v>
      </c>
      <c r="I540" s="22" t="s">
        <v>51</v>
      </c>
      <c r="J540" s="168">
        <v>0.6</v>
      </c>
      <c r="K540" s="22">
        <f t="shared" si="8"/>
        <v>0.85</v>
      </c>
      <c r="L540" s="22"/>
    </row>
    <row r="541" spans="1:12" ht="12.75">
      <c r="A541" s="22">
        <v>536</v>
      </c>
      <c r="B541" s="22" t="s">
        <v>660</v>
      </c>
      <c r="C541" s="22" t="s">
        <v>602</v>
      </c>
      <c r="D541" s="7" t="s">
        <v>1436</v>
      </c>
      <c r="E541" s="153"/>
      <c r="F541" s="22"/>
      <c r="G541" s="30" t="s">
        <v>661</v>
      </c>
      <c r="H541" s="22">
        <f>0.5/3</f>
        <v>0.16666666666666666</v>
      </c>
      <c r="I541" s="22" t="s">
        <v>45</v>
      </c>
      <c r="J541" s="22">
        <v>1.5</v>
      </c>
      <c r="K541" s="22">
        <f t="shared" si="8"/>
        <v>1.6666666666666667</v>
      </c>
      <c r="L541" s="22"/>
    </row>
    <row r="542" spans="1:12" ht="12.75">
      <c r="A542" s="22">
        <v>537</v>
      </c>
      <c r="B542" s="22" t="s">
        <v>523</v>
      </c>
      <c r="C542" s="22" t="s">
        <v>602</v>
      </c>
      <c r="D542" s="22" t="s">
        <v>278</v>
      </c>
      <c r="E542" s="22"/>
      <c r="F542" s="165"/>
      <c r="G542" s="22" t="s">
        <v>415</v>
      </c>
      <c r="H542" s="22">
        <v>0.5</v>
      </c>
      <c r="I542" s="22" t="s">
        <v>187</v>
      </c>
      <c r="J542" s="22">
        <v>1.5</v>
      </c>
      <c r="K542" s="22">
        <f t="shared" si="8"/>
        <v>2</v>
      </c>
      <c r="L542" s="22"/>
    </row>
    <row r="543" spans="1:12" ht="12.75">
      <c r="A543" s="22">
        <v>538</v>
      </c>
      <c r="B543" s="8" t="s">
        <v>631</v>
      </c>
      <c r="C543" s="8" t="s">
        <v>602</v>
      </c>
      <c r="D543" s="7" t="s">
        <v>221</v>
      </c>
      <c r="E543" s="134"/>
      <c r="F543" s="99"/>
      <c r="G543" s="7"/>
      <c r="H543" s="22"/>
      <c r="I543" s="22" t="s">
        <v>122</v>
      </c>
      <c r="J543" s="99">
        <v>1.33</v>
      </c>
      <c r="K543" s="22">
        <f t="shared" si="8"/>
        <v>1.33</v>
      </c>
      <c r="L543" s="22"/>
    </row>
    <row r="544" spans="1:12" ht="12.75">
      <c r="A544" s="22">
        <v>539</v>
      </c>
      <c r="B544" s="22" t="s">
        <v>504</v>
      </c>
      <c r="C544" s="22" t="s">
        <v>505</v>
      </c>
      <c r="D544" s="22" t="s">
        <v>1441</v>
      </c>
      <c r="E544" s="22"/>
      <c r="F544" s="134"/>
      <c r="G544" s="22" t="s">
        <v>1376</v>
      </c>
      <c r="H544" s="22">
        <f>0.5/4+0.25</f>
        <v>0.375</v>
      </c>
      <c r="I544" s="22"/>
      <c r="J544" s="22"/>
      <c r="K544" s="22">
        <f t="shared" si="8"/>
        <v>0.375</v>
      </c>
      <c r="L544" s="22"/>
    </row>
    <row r="545" spans="1:12" ht="12.75">
      <c r="A545" s="22">
        <v>540</v>
      </c>
      <c r="B545" s="22" t="s">
        <v>416</v>
      </c>
      <c r="C545" s="22" t="s">
        <v>505</v>
      </c>
      <c r="D545" s="22" t="s">
        <v>1411</v>
      </c>
      <c r="E545" s="22"/>
      <c r="F545" s="153"/>
      <c r="G545" s="30" t="s">
        <v>661</v>
      </c>
      <c r="H545" s="22">
        <f>0.5/3</f>
        <v>0.16666666666666666</v>
      </c>
      <c r="I545" s="22"/>
      <c r="J545" s="22"/>
      <c r="K545" s="22">
        <f t="shared" si="8"/>
        <v>0.16666666666666666</v>
      </c>
      <c r="L545" s="22"/>
    </row>
    <row r="546" spans="1:12" ht="12.75">
      <c r="A546" s="22">
        <v>541</v>
      </c>
      <c r="B546" s="22" t="s">
        <v>756</v>
      </c>
      <c r="C546" s="22" t="s">
        <v>505</v>
      </c>
      <c r="D546" s="22" t="s">
        <v>281</v>
      </c>
      <c r="E546" s="22"/>
      <c r="F546" s="153"/>
      <c r="G546" s="22" t="s">
        <v>449</v>
      </c>
      <c r="H546" s="22">
        <v>0.25</v>
      </c>
      <c r="I546" s="22" t="s">
        <v>45</v>
      </c>
      <c r="J546" s="22">
        <v>1.5</v>
      </c>
      <c r="K546" s="22">
        <f t="shared" si="8"/>
        <v>1.75</v>
      </c>
      <c r="L546" s="22"/>
    </row>
    <row r="547" spans="1:12" ht="12.75">
      <c r="A547" s="22">
        <v>542</v>
      </c>
      <c r="B547" s="22" t="s">
        <v>490</v>
      </c>
      <c r="C547" s="22" t="s">
        <v>505</v>
      </c>
      <c r="D547" s="26" t="s">
        <v>1412</v>
      </c>
      <c r="E547" s="22"/>
      <c r="F547" s="7"/>
      <c r="G547" s="30" t="s">
        <v>668</v>
      </c>
      <c r="H547" s="22">
        <f>0.5/5</f>
        <v>0.1</v>
      </c>
      <c r="I547" s="22"/>
      <c r="J547" s="22"/>
      <c r="K547" s="22">
        <f t="shared" si="8"/>
        <v>0.1</v>
      </c>
      <c r="L547" s="22"/>
    </row>
    <row r="548" spans="1:12" ht="12.75">
      <c r="A548" s="22">
        <v>543</v>
      </c>
      <c r="B548" s="8" t="s">
        <v>679</v>
      </c>
      <c r="C548" s="8" t="s">
        <v>505</v>
      </c>
      <c r="D548" s="7" t="s">
        <v>174</v>
      </c>
      <c r="E548" s="161"/>
      <c r="F548" s="166"/>
      <c r="G548" s="167"/>
      <c r="H548" s="166"/>
      <c r="I548" s="22" t="s">
        <v>51</v>
      </c>
      <c r="J548" s="168">
        <v>0.6</v>
      </c>
      <c r="K548" s="22">
        <f t="shared" si="8"/>
        <v>0.6</v>
      </c>
      <c r="L548" s="166"/>
    </row>
    <row r="549" spans="1:12" ht="12.75">
      <c r="A549" s="22">
        <v>544</v>
      </c>
      <c r="B549" s="22" t="s">
        <v>679</v>
      </c>
      <c r="C549" s="22" t="s">
        <v>505</v>
      </c>
      <c r="D549" s="201" t="s">
        <v>319</v>
      </c>
      <c r="E549" s="22"/>
      <c r="F549" s="153"/>
      <c r="G549" s="22" t="s">
        <v>449</v>
      </c>
      <c r="H549" s="22">
        <v>0.25</v>
      </c>
      <c r="I549" s="22"/>
      <c r="J549" s="22"/>
      <c r="K549" s="22">
        <f t="shared" si="8"/>
        <v>0.25</v>
      </c>
      <c r="L549" s="22"/>
    </row>
    <row r="550" spans="1:12" ht="12.75">
      <c r="A550" s="22">
        <v>545</v>
      </c>
      <c r="B550" s="8" t="s">
        <v>438</v>
      </c>
      <c r="C550" s="8" t="s">
        <v>505</v>
      </c>
      <c r="D550" s="7" t="s">
        <v>167</v>
      </c>
      <c r="E550" s="153"/>
      <c r="F550" s="22"/>
      <c r="G550" s="22"/>
      <c r="H550" s="22"/>
      <c r="I550" s="22" t="s">
        <v>1377</v>
      </c>
      <c r="J550" s="22">
        <v>2.5</v>
      </c>
      <c r="K550" s="22">
        <f t="shared" si="8"/>
        <v>2.5</v>
      </c>
      <c r="L550" s="22"/>
    </row>
    <row r="551" spans="1:12" ht="25.5">
      <c r="A551" s="22">
        <v>546</v>
      </c>
      <c r="B551" s="8" t="s">
        <v>790</v>
      </c>
      <c r="C551" s="8" t="s">
        <v>505</v>
      </c>
      <c r="D551" s="7" t="s">
        <v>148</v>
      </c>
      <c r="E551" s="153"/>
      <c r="F551" s="22"/>
      <c r="G551" s="7"/>
      <c r="H551" s="22"/>
      <c r="I551" s="7" t="s">
        <v>2286</v>
      </c>
      <c r="J551" s="22">
        <v>0.6</v>
      </c>
      <c r="K551" s="22">
        <f t="shared" si="8"/>
        <v>0.6</v>
      </c>
      <c r="L551" s="22"/>
    </row>
    <row r="552" spans="1:12" ht="12.75">
      <c r="A552" s="22">
        <v>547</v>
      </c>
      <c r="B552" s="22" t="s">
        <v>790</v>
      </c>
      <c r="C552" s="22" t="s">
        <v>505</v>
      </c>
      <c r="D552" s="22" t="s">
        <v>250</v>
      </c>
      <c r="E552" s="30" t="s">
        <v>314</v>
      </c>
      <c r="F552" s="22">
        <v>1</v>
      </c>
      <c r="G552" s="22" t="s">
        <v>415</v>
      </c>
      <c r="H552" s="22">
        <v>0.5</v>
      </c>
      <c r="I552" s="22"/>
      <c r="J552" s="22"/>
      <c r="K552" s="22">
        <f t="shared" si="8"/>
        <v>1.5</v>
      </c>
      <c r="L552" s="22"/>
    </row>
    <row r="553" spans="1:12" ht="38.25">
      <c r="A553" s="22">
        <v>548</v>
      </c>
      <c r="B553" s="22" t="s">
        <v>678</v>
      </c>
      <c r="C553" s="22" t="s">
        <v>505</v>
      </c>
      <c r="D553" s="26" t="s">
        <v>291</v>
      </c>
      <c r="E553" s="22"/>
      <c r="F553" s="22"/>
      <c r="G553" s="132" t="s">
        <v>2458</v>
      </c>
      <c r="H553" s="22">
        <v>2</v>
      </c>
      <c r="I553" s="22" t="s">
        <v>76</v>
      </c>
      <c r="J553" s="22">
        <v>1</v>
      </c>
      <c r="K553" s="22">
        <f t="shared" si="8"/>
        <v>3</v>
      </c>
      <c r="L553" s="22"/>
    </row>
    <row r="554" spans="1:12" ht="12.75">
      <c r="A554" s="22">
        <v>549</v>
      </c>
      <c r="B554" s="8" t="s">
        <v>525</v>
      </c>
      <c r="C554" s="8" t="s">
        <v>505</v>
      </c>
      <c r="D554" s="7" t="s">
        <v>160</v>
      </c>
      <c r="E554" s="159"/>
      <c r="F554" s="106"/>
      <c r="G554" s="94"/>
      <c r="H554" s="106"/>
      <c r="I554" s="22" t="s">
        <v>76</v>
      </c>
      <c r="J554" s="106">
        <v>1</v>
      </c>
      <c r="K554" s="22">
        <f t="shared" si="8"/>
        <v>1</v>
      </c>
      <c r="L554" s="106"/>
    </row>
    <row r="555" spans="1:12" ht="12.75">
      <c r="A555" s="22">
        <v>550</v>
      </c>
      <c r="B555" s="22" t="s">
        <v>472</v>
      </c>
      <c r="C555" s="22" t="s">
        <v>452</v>
      </c>
      <c r="D555" s="22" t="s">
        <v>1399</v>
      </c>
      <c r="E555" s="22"/>
      <c r="F555" s="22"/>
      <c r="G555" s="22" t="s">
        <v>1336</v>
      </c>
      <c r="H555" s="22">
        <v>0.5</v>
      </c>
      <c r="I555" s="22" t="s">
        <v>52</v>
      </c>
      <c r="J555" s="22">
        <v>0.75</v>
      </c>
      <c r="K555" s="22">
        <f t="shared" si="8"/>
        <v>1.25</v>
      </c>
      <c r="L555" s="22"/>
    </row>
    <row r="556" spans="1:12" ht="29.25" customHeight="1">
      <c r="A556" s="22">
        <v>551</v>
      </c>
      <c r="B556" s="8" t="s">
        <v>660</v>
      </c>
      <c r="C556" s="8" t="s">
        <v>370</v>
      </c>
      <c r="D556" s="7" t="s">
        <v>277</v>
      </c>
      <c r="E556" s="94"/>
      <c r="F556" s="22"/>
      <c r="G556" s="22"/>
      <c r="H556" s="99"/>
      <c r="I556" s="22" t="s">
        <v>292</v>
      </c>
      <c r="J556" s="22">
        <v>0.6</v>
      </c>
      <c r="K556" s="22">
        <f t="shared" si="8"/>
        <v>0.6</v>
      </c>
      <c r="L556" s="22"/>
    </row>
    <row r="557" spans="1:12" ht="25.5">
      <c r="A557" s="22">
        <v>552</v>
      </c>
      <c r="B557" s="22" t="s">
        <v>837</v>
      </c>
      <c r="C557" s="22" t="s">
        <v>370</v>
      </c>
      <c r="D557" s="22" t="s">
        <v>210</v>
      </c>
      <c r="E557" s="30" t="s">
        <v>2445</v>
      </c>
      <c r="F557" s="99">
        <v>2</v>
      </c>
      <c r="G557" s="7" t="s">
        <v>2444</v>
      </c>
      <c r="H557" s="22">
        <v>0.75</v>
      </c>
      <c r="I557" s="22"/>
      <c r="J557" s="22"/>
      <c r="K557" s="22">
        <f t="shared" si="8"/>
        <v>2.75</v>
      </c>
      <c r="L557" s="22"/>
    </row>
    <row r="558" spans="1:12" ht="12.75">
      <c r="A558" s="22">
        <v>553</v>
      </c>
      <c r="B558" s="8" t="s">
        <v>689</v>
      </c>
      <c r="C558" s="8" t="s">
        <v>1281</v>
      </c>
      <c r="D558" s="7" t="s">
        <v>283</v>
      </c>
      <c r="E558" s="153"/>
      <c r="F558" s="22"/>
      <c r="G558" s="7"/>
      <c r="H558" s="22"/>
      <c r="I558" s="22" t="s">
        <v>293</v>
      </c>
      <c r="J558" s="106">
        <v>0.75</v>
      </c>
      <c r="K558" s="22">
        <f t="shared" si="8"/>
        <v>0.75</v>
      </c>
      <c r="L558" s="22"/>
    </row>
    <row r="559" spans="1:12" ht="12.75">
      <c r="A559" s="22">
        <v>554</v>
      </c>
      <c r="B559" s="8" t="s">
        <v>1237</v>
      </c>
      <c r="C559" s="8" t="s">
        <v>596</v>
      </c>
      <c r="D559" s="7" t="s">
        <v>169</v>
      </c>
      <c r="E559" s="165"/>
      <c r="F559" s="99"/>
      <c r="G559" s="7"/>
      <c r="H559" s="99"/>
      <c r="I559" s="22" t="s">
        <v>75</v>
      </c>
      <c r="J559" s="22">
        <v>1.5</v>
      </c>
      <c r="K559" s="22">
        <f t="shared" si="8"/>
        <v>1.5</v>
      </c>
      <c r="L559" s="22"/>
    </row>
    <row r="560" spans="1:12" ht="25.5">
      <c r="A560" s="22">
        <v>555</v>
      </c>
      <c r="B560" s="22" t="s">
        <v>611</v>
      </c>
      <c r="C560" s="22" t="s">
        <v>596</v>
      </c>
      <c r="D560" s="22" t="s">
        <v>278</v>
      </c>
      <c r="E560" s="22"/>
      <c r="F560" s="22"/>
      <c r="G560" s="7" t="s">
        <v>2457</v>
      </c>
      <c r="H560" s="106">
        <f>0.5/3+0.25</f>
        <v>0.41666666666666663</v>
      </c>
      <c r="I560" s="22"/>
      <c r="J560" s="22"/>
      <c r="K560" s="22">
        <f t="shared" si="8"/>
        <v>0.41666666666666663</v>
      </c>
      <c r="L560" s="22"/>
    </row>
    <row r="561" spans="1:12" ht="12.75">
      <c r="A561" s="22">
        <v>556</v>
      </c>
      <c r="B561" s="22" t="s">
        <v>413</v>
      </c>
      <c r="C561" s="22" t="s">
        <v>596</v>
      </c>
      <c r="D561" s="132" t="s">
        <v>1411</v>
      </c>
      <c r="E561" s="22"/>
      <c r="F561" s="153"/>
      <c r="G561" s="30" t="s">
        <v>661</v>
      </c>
      <c r="H561" s="22">
        <f>0.5/3</f>
        <v>0.16666666666666666</v>
      </c>
      <c r="I561" s="22"/>
      <c r="J561" s="22"/>
      <c r="K561" s="22">
        <f t="shared" si="8"/>
        <v>0.16666666666666666</v>
      </c>
      <c r="L561" s="22"/>
    </row>
    <row r="562" spans="1:12" ht="12.75">
      <c r="A562" s="22">
        <v>557</v>
      </c>
      <c r="B562" s="22" t="s">
        <v>498</v>
      </c>
      <c r="C562" s="22" t="s">
        <v>596</v>
      </c>
      <c r="D562" s="26" t="s">
        <v>1314</v>
      </c>
      <c r="E562" s="22"/>
      <c r="F562" s="153"/>
      <c r="G562" s="22" t="s">
        <v>415</v>
      </c>
      <c r="H562" s="22">
        <v>0.5</v>
      </c>
      <c r="I562" s="22"/>
      <c r="J562" s="22"/>
      <c r="K562" s="22">
        <f t="shared" si="8"/>
        <v>0.5</v>
      </c>
      <c r="L562" s="22"/>
    </row>
    <row r="563" spans="1:12" ht="12.75">
      <c r="A563" s="22"/>
      <c r="B563" s="22" t="s">
        <v>2401</v>
      </c>
      <c r="C563" s="22" t="s">
        <v>687</v>
      </c>
      <c r="D563" s="22" t="s">
        <v>1318</v>
      </c>
      <c r="E563" s="22"/>
      <c r="F563" s="153"/>
      <c r="G563" s="22" t="s">
        <v>449</v>
      </c>
      <c r="H563" s="106">
        <v>0.25</v>
      </c>
      <c r="I563" s="22"/>
      <c r="J563" s="22"/>
      <c r="K563" s="22">
        <f t="shared" si="8"/>
        <v>0.25</v>
      </c>
      <c r="L563" s="22"/>
    </row>
    <row r="564" spans="1:12" ht="12.75">
      <c r="A564" s="22">
        <v>558</v>
      </c>
      <c r="B564" s="22" t="s">
        <v>686</v>
      </c>
      <c r="C564" s="22" t="s">
        <v>687</v>
      </c>
      <c r="D564" s="7" t="s">
        <v>289</v>
      </c>
      <c r="E564" s="22"/>
      <c r="F564" s="153"/>
      <c r="G564" s="30" t="s">
        <v>664</v>
      </c>
      <c r="H564" s="22">
        <v>0.25</v>
      </c>
      <c r="I564" s="22" t="s">
        <v>297</v>
      </c>
      <c r="J564" s="22">
        <v>0.75</v>
      </c>
      <c r="K564" s="22">
        <f t="shared" si="8"/>
        <v>1</v>
      </c>
      <c r="L564" s="22"/>
    </row>
    <row r="565" spans="1:12" ht="12.75">
      <c r="A565" s="22">
        <v>559</v>
      </c>
      <c r="B565" s="7" t="s">
        <v>341</v>
      </c>
      <c r="C565" s="7" t="s">
        <v>350</v>
      </c>
      <c r="D565" s="7" t="s">
        <v>35</v>
      </c>
      <c r="E565" s="136" t="s">
        <v>348</v>
      </c>
      <c r="F565" s="22">
        <v>1</v>
      </c>
      <c r="G565" s="22"/>
      <c r="H565" s="99"/>
      <c r="I565" s="22"/>
      <c r="J565" s="22"/>
      <c r="K565" s="22">
        <f t="shared" si="8"/>
        <v>1</v>
      </c>
      <c r="L565" s="22"/>
    </row>
    <row r="566" spans="1:12" ht="12.75">
      <c r="A566" s="22">
        <v>560</v>
      </c>
      <c r="B566" s="8" t="s">
        <v>448</v>
      </c>
      <c r="C566" s="8" t="s">
        <v>350</v>
      </c>
      <c r="D566" s="7" t="s">
        <v>191</v>
      </c>
      <c r="E566" s="22"/>
      <c r="F566" s="22"/>
      <c r="G566" s="7"/>
      <c r="H566" s="22"/>
      <c r="I566" s="22" t="s">
        <v>132</v>
      </c>
      <c r="J566" s="22">
        <v>1</v>
      </c>
      <c r="K566" s="22">
        <f t="shared" si="8"/>
        <v>1</v>
      </c>
      <c r="L566" s="22"/>
    </row>
    <row r="567" spans="1:12" ht="12.75">
      <c r="A567" s="22">
        <v>561</v>
      </c>
      <c r="B567" s="22" t="s">
        <v>829</v>
      </c>
      <c r="C567" s="22" t="s">
        <v>350</v>
      </c>
      <c r="D567" s="22" t="s">
        <v>281</v>
      </c>
      <c r="E567" s="22"/>
      <c r="F567" s="153"/>
      <c r="G567" s="22" t="s">
        <v>449</v>
      </c>
      <c r="H567" s="22">
        <v>0.25</v>
      </c>
      <c r="I567" s="22"/>
      <c r="J567" s="22"/>
      <c r="K567" s="22">
        <f t="shared" si="8"/>
        <v>0.25</v>
      </c>
      <c r="L567" s="22"/>
    </row>
    <row r="568" spans="1:12" ht="12.75">
      <c r="A568" s="22">
        <v>562</v>
      </c>
      <c r="B568" s="22" t="s">
        <v>492</v>
      </c>
      <c r="C568" s="22" t="s">
        <v>350</v>
      </c>
      <c r="D568" s="22" t="s">
        <v>1317</v>
      </c>
      <c r="E568" s="22"/>
      <c r="F568" s="153"/>
      <c r="G568" s="22" t="s">
        <v>419</v>
      </c>
      <c r="H568" s="106">
        <f>0.5/3</f>
        <v>0.16666666666666666</v>
      </c>
      <c r="I568" s="22"/>
      <c r="J568" s="22"/>
      <c r="K568" s="22">
        <f t="shared" si="8"/>
        <v>0.16666666666666666</v>
      </c>
      <c r="L568" s="22"/>
    </row>
    <row r="569" spans="1:12" ht="25.5">
      <c r="A569" s="22">
        <v>563</v>
      </c>
      <c r="B569" s="22" t="s">
        <v>493</v>
      </c>
      <c r="C569" s="22" t="s">
        <v>772</v>
      </c>
      <c r="D569" s="22" t="s">
        <v>153</v>
      </c>
      <c r="E569" s="22"/>
      <c r="F569" s="22"/>
      <c r="G569" s="22" t="s">
        <v>1378</v>
      </c>
      <c r="H569" s="22">
        <v>0.667</v>
      </c>
      <c r="I569" s="7" t="s">
        <v>2280</v>
      </c>
      <c r="J569" s="22">
        <v>1.33</v>
      </c>
      <c r="K569" s="22">
        <f t="shared" si="8"/>
        <v>1.997</v>
      </c>
      <c r="L569" s="22"/>
    </row>
    <row r="570" spans="1:12" s="219" customFormat="1" ht="12.75">
      <c r="A570" s="22">
        <v>564</v>
      </c>
      <c r="B570" s="8" t="s">
        <v>488</v>
      </c>
      <c r="C570" s="8" t="s">
        <v>772</v>
      </c>
      <c r="D570" s="7" t="s">
        <v>166</v>
      </c>
      <c r="E570" s="153"/>
      <c r="F570" s="22"/>
      <c r="G570" s="22"/>
      <c r="H570" s="22"/>
      <c r="I570" s="22" t="s">
        <v>52</v>
      </c>
      <c r="J570" s="22">
        <v>0.75</v>
      </c>
      <c r="K570" s="22">
        <f t="shared" si="8"/>
        <v>0.75</v>
      </c>
      <c r="L570" s="22"/>
    </row>
    <row r="571" spans="1:12" ht="12.75">
      <c r="A571" s="22">
        <v>565</v>
      </c>
      <c r="B571" s="216" t="s">
        <v>431</v>
      </c>
      <c r="C571" s="216" t="s">
        <v>1238</v>
      </c>
      <c r="D571" s="217"/>
      <c r="E571" s="220"/>
      <c r="F571" s="215"/>
      <c r="G571" s="215"/>
      <c r="H571" s="218"/>
      <c r="I571" s="215" t="s">
        <v>54</v>
      </c>
      <c r="J571" s="218">
        <v>0.75</v>
      </c>
      <c r="K571" s="22">
        <f t="shared" si="8"/>
        <v>0.75</v>
      </c>
      <c r="L571" s="215"/>
    </row>
    <row r="572" spans="1:12" ht="12.75">
      <c r="A572" s="22">
        <v>566</v>
      </c>
      <c r="B572" s="22" t="s">
        <v>735</v>
      </c>
      <c r="C572" s="22" t="s">
        <v>442</v>
      </c>
      <c r="D572" s="26" t="s">
        <v>1314</v>
      </c>
      <c r="E572" s="22"/>
      <c r="F572" s="161"/>
      <c r="G572" s="22" t="s">
        <v>449</v>
      </c>
      <c r="H572" s="22">
        <v>0.25</v>
      </c>
      <c r="I572" s="22"/>
      <c r="J572" s="22"/>
      <c r="K572" s="22">
        <f t="shared" si="8"/>
        <v>0.25</v>
      </c>
      <c r="L572" s="22"/>
    </row>
    <row r="573" spans="1:12" ht="12.75">
      <c r="A573" s="22">
        <v>567</v>
      </c>
      <c r="B573" s="8" t="s">
        <v>887</v>
      </c>
      <c r="C573" s="8" t="s">
        <v>442</v>
      </c>
      <c r="D573" s="144" t="s">
        <v>288</v>
      </c>
      <c r="E573" s="172"/>
      <c r="F573" s="130"/>
      <c r="G573" s="130"/>
      <c r="H573" s="145"/>
      <c r="I573" s="130" t="s">
        <v>255</v>
      </c>
      <c r="J573" s="173">
        <v>0.8</v>
      </c>
      <c r="K573" s="22">
        <f t="shared" si="8"/>
        <v>0.8</v>
      </c>
      <c r="L573" s="130"/>
    </row>
    <row r="574" spans="1:12" ht="12.75">
      <c r="A574" s="22">
        <v>568</v>
      </c>
      <c r="B574" s="22" t="s">
        <v>445</v>
      </c>
      <c r="C574" s="22" t="s">
        <v>442</v>
      </c>
      <c r="D574" s="201" t="s">
        <v>1416</v>
      </c>
      <c r="E574" s="22"/>
      <c r="F574" s="153"/>
      <c r="G574" s="30" t="s">
        <v>661</v>
      </c>
      <c r="H574" s="22">
        <f>0.5/3</f>
        <v>0.16666666666666666</v>
      </c>
      <c r="I574" s="22"/>
      <c r="J574" s="22"/>
      <c r="K574" s="22">
        <f t="shared" si="8"/>
        <v>0.16666666666666666</v>
      </c>
      <c r="L574" s="22"/>
    </row>
    <row r="575" spans="1:12" ht="12.75">
      <c r="A575" s="22">
        <v>569</v>
      </c>
      <c r="B575" s="8" t="s">
        <v>1201</v>
      </c>
      <c r="C575" s="8" t="s">
        <v>442</v>
      </c>
      <c r="D575" s="7" t="s">
        <v>148</v>
      </c>
      <c r="E575" s="153"/>
      <c r="F575" s="22"/>
      <c r="G575" s="7"/>
      <c r="H575" s="22"/>
      <c r="I575" s="22" t="s">
        <v>51</v>
      </c>
      <c r="J575" s="22">
        <v>0.6</v>
      </c>
      <c r="K575" s="22">
        <f t="shared" si="8"/>
        <v>0.6</v>
      </c>
      <c r="L575" s="22"/>
    </row>
    <row r="576" spans="1:12" ht="12.75">
      <c r="A576" s="22">
        <v>570</v>
      </c>
      <c r="B576" s="7" t="s">
        <v>369</v>
      </c>
      <c r="C576" s="7" t="s">
        <v>368</v>
      </c>
      <c r="D576" s="7" t="s">
        <v>323</v>
      </c>
      <c r="E576" s="30" t="s">
        <v>367</v>
      </c>
      <c r="F576" s="99">
        <v>1</v>
      </c>
      <c r="G576" s="7"/>
      <c r="H576" s="22"/>
      <c r="I576" s="179"/>
      <c r="J576" s="168"/>
      <c r="K576" s="22">
        <f t="shared" si="8"/>
        <v>1</v>
      </c>
      <c r="L576" s="22"/>
    </row>
    <row r="577" spans="1:12" ht="12.75">
      <c r="A577" s="22">
        <v>571</v>
      </c>
      <c r="B577" s="22" t="s">
        <v>807</v>
      </c>
      <c r="C577" s="22" t="s">
        <v>335</v>
      </c>
      <c r="D577" s="22" t="s">
        <v>1406</v>
      </c>
      <c r="E577" s="22"/>
      <c r="F577" s="153"/>
      <c r="G577" s="22" t="s">
        <v>1347</v>
      </c>
      <c r="H577" s="106">
        <f>0.5/3+0.167</f>
        <v>0.33366666666666667</v>
      </c>
      <c r="I577" s="22"/>
      <c r="J577" s="22"/>
      <c r="K577" s="22">
        <f t="shared" si="8"/>
        <v>0.33366666666666667</v>
      </c>
      <c r="L577" s="22"/>
    </row>
    <row r="578" spans="1:12" ht="12.75">
      <c r="A578" s="22">
        <v>572</v>
      </c>
      <c r="B578" s="22" t="s">
        <v>446</v>
      </c>
      <c r="C578" s="22" t="s">
        <v>335</v>
      </c>
      <c r="D578" s="26" t="s">
        <v>256</v>
      </c>
      <c r="E578" s="22"/>
      <c r="F578" s="153"/>
      <c r="G578" s="22" t="s">
        <v>419</v>
      </c>
      <c r="H578" s="22">
        <f>0.5/3</f>
        <v>0.16666666666666666</v>
      </c>
      <c r="I578" s="22"/>
      <c r="J578" s="22"/>
      <c r="K578" s="22">
        <f t="shared" si="8"/>
        <v>0.16666666666666666</v>
      </c>
      <c r="L578" s="22"/>
    </row>
    <row r="579" spans="1:12" ht="12.75">
      <c r="A579" s="22">
        <v>573</v>
      </c>
      <c r="B579" s="8" t="s">
        <v>1219</v>
      </c>
      <c r="C579" s="8" t="s">
        <v>335</v>
      </c>
      <c r="D579" s="7" t="s">
        <v>225</v>
      </c>
      <c r="E579" s="22"/>
      <c r="F579" s="22"/>
      <c r="G579" s="7"/>
      <c r="H579" s="22"/>
      <c r="I579" s="22" t="s">
        <v>55</v>
      </c>
      <c r="J579" s="22">
        <v>0.6</v>
      </c>
      <c r="K579" s="22">
        <f t="shared" si="8"/>
        <v>0.6</v>
      </c>
      <c r="L579" s="22"/>
    </row>
    <row r="580" spans="1:12" ht="12.75">
      <c r="A580" s="22">
        <v>574</v>
      </c>
      <c r="B580" s="22" t="s">
        <v>771</v>
      </c>
      <c r="C580" s="22" t="s">
        <v>335</v>
      </c>
      <c r="D580" s="22" t="s">
        <v>1400</v>
      </c>
      <c r="E580" s="22"/>
      <c r="F580" s="153"/>
      <c r="G580" s="22" t="s">
        <v>449</v>
      </c>
      <c r="H580" s="22">
        <v>0.25</v>
      </c>
      <c r="I580" s="22"/>
      <c r="J580" s="22"/>
      <c r="K580" s="22">
        <f t="shared" si="8"/>
        <v>0.25</v>
      </c>
      <c r="L580" s="22"/>
    </row>
    <row r="581" spans="1:12" ht="12.75">
      <c r="A581" s="22">
        <v>575</v>
      </c>
      <c r="B581" s="8" t="s">
        <v>641</v>
      </c>
      <c r="C581" s="8" t="s">
        <v>335</v>
      </c>
      <c r="D581" s="7" t="s">
        <v>228</v>
      </c>
      <c r="E581" s="22"/>
      <c r="F581" s="22"/>
      <c r="G581" s="7"/>
      <c r="H581" s="22"/>
      <c r="I581" s="22" t="s">
        <v>55</v>
      </c>
      <c r="J581" s="22">
        <v>0.6</v>
      </c>
      <c r="K581" s="22">
        <f aca="true" t="shared" si="9" ref="K581:K643">J581+H581+F581</f>
        <v>0.6</v>
      </c>
      <c r="L581" s="22"/>
    </row>
    <row r="582" spans="1:12" ht="12.75">
      <c r="A582" s="22">
        <v>576</v>
      </c>
      <c r="B582" s="8" t="s">
        <v>1288</v>
      </c>
      <c r="C582" s="8" t="s">
        <v>335</v>
      </c>
      <c r="D582" s="7" t="s">
        <v>99</v>
      </c>
      <c r="E582" s="99"/>
      <c r="F582" s="22"/>
      <c r="G582" s="22"/>
      <c r="H582" s="22"/>
      <c r="I582" s="22" t="s">
        <v>293</v>
      </c>
      <c r="J582" s="22">
        <v>0.6</v>
      </c>
      <c r="K582" s="22">
        <f t="shared" si="9"/>
        <v>0.6</v>
      </c>
      <c r="L582" s="22"/>
    </row>
    <row r="583" spans="1:12" ht="12.75">
      <c r="A583" s="22">
        <v>577</v>
      </c>
      <c r="B583" s="8" t="s">
        <v>892</v>
      </c>
      <c r="C583" s="8" t="s">
        <v>335</v>
      </c>
      <c r="D583" s="7" t="s">
        <v>158</v>
      </c>
      <c r="E583" s="153"/>
      <c r="F583" s="22"/>
      <c r="G583" s="7"/>
      <c r="H583" s="22"/>
      <c r="I583" s="22" t="s">
        <v>54</v>
      </c>
      <c r="J583" s="22">
        <v>0.75</v>
      </c>
      <c r="K583" s="22">
        <f t="shared" si="9"/>
        <v>0.75</v>
      </c>
      <c r="L583" s="22"/>
    </row>
    <row r="584" spans="1:12" ht="12.75">
      <c r="A584" s="22">
        <v>578</v>
      </c>
      <c r="B584" s="22" t="s">
        <v>516</v>
      </c>
      <c r="C584" s="22" t="s">
        <v>335</v>
      </c>
      <c r="D584" s="22" t="s">
        <v>1442</v>
      </c>
      <c r="E584" s="22"/>
      <c r="F584" s="134"/>
      <c r="G584" s="22" t="s">
        <v>459</v>
      </c>
      <c r="H584" s="22">
        <f>0.5/4</f>
        <v>0.125</v>
      </c>
      <c r="I584" s="22"/>
      <c r="J584" s="22"/>
      <c r="K584" s="22">
        <f t="shared" si="9"/>
        <v>0.125</v>
      </c>
      <c r="L584" s="22"/>
    </row>
    <row r="585" spans="1:12" ht="12.75">
      <c r="A585" s="22">
        <v>579</v>
      </c>
      <c r="B585" s="22" t="s">
        <v>765</v>
      </c>
      <c r="C585" s="22" t="s">
        <v>335</v>
      </c>
      <c r="D585" s="22" t="s">
        <v>265</v>
      </c>
      <c r="E585" s="22"/>
      <c r="F585" s="153"/>
      <c r="G585" s="22" t="s">
        <v>419</v>
      </c>
      <c r="H585" s="22">
        <f>0.5/3</f>
        <v>0.16666666666666666</v>
      </c>
      <c r="I585" s="22"/>
      <c r="J585" s="22"/>
      <c r="K585" s="22">
        <f t="shared" si="9"/>
        <v>0.16666666666666666</v>
      </c>
      <c r="L585" s="22"/>
    </row>
    <row r="586" spans="1:12" ht="12.75">
      <c r="A586" s="22">
        <v>580</v>
      </c>
      <c r="B586" s="7" t="s">
        <v>1331</v>
      </c>
      <c r="C586" s="7" t="s">
        <v>335</v>
      </c>
      <c r="D586" s="7" t="s">
        <v>113</v>
      </c>
      <c r="E586" s="30" t="s">
        <v>1379</v>
      </c>
      <c r="F586" s="99">
        <v>1</v>
      </c>
      <c r="G586" s="7"/>
      <c r="H586" s="22"/>
      <c r="I586" s="179"/>
      <c r="J586" s="168"/>
      <c r="K586" s="22">
        <f t="shared" si="9"/>
        <v>1</v>
      </c>
      <c r="L586" s="22"/>
    </row>
    <row r="587" spans="1:12" ht="12.75">
      <c r="A587" s="22">
        <v>581</v>
      </c>
      <c r="B587" s="22" t="s">
        <v>519</v>
      </c>
      <c r="C587" s="22" t="s">
        <v>335</v>
      </c>
      <c r="D587" s="26" t="s">
        <v>289</v>
      </c>
      <c r="E587" s="22"/>
      <c r="F587" s="7"/>
      <c r="G587" s="30" t="s">
        <v>664</v>
      </c>
      <c r="H587" s="22">
        <v>0.25</v>
      </c>
      <c r="I587" s="22" t="s">
        <v>297</v>
      </c>
      <c r="J587" s="22">
        <v>0.75</v>
      </c>
      <c r="K587" s="22">
        <f t="shared" si="9"/>
        <v>1</v>
      </c>
      <c r="L587" s="22"/>
    </row>
    <row r="588" spans="1:12" ht="12.75">
      <c r="A588" s="22">
        <v>582</v>
      </c>
      <c r="B588" s="22" t="s">
        <v>519</v>
      </c>
      <c r="C588" s="22" t="s">
        <v>335</v>
      </c>
      <c r="D588" s="38" t="s">
        <v>1323</v>
      </c>
      <c r="E588" s="22"/>
      <c r="F588" s="153"/>
      <c r="G588" s="22" t="s">
        <v>632</v>
      </c>
      <c r="H588" s="22">
        <v>0.1</v>
      </c>
      <c r="I588" s="22"/>
      <c r="J588" s="22"/>
      <c r="K588" s="22">
        <f t="shared" si="9"/>
        <v>0.1</v>
      </c>
      <c r="L588" s="22"/>
    </row>
    <row r="589" spans="1:12" ht="12.75">
      <c r="A589" s="22">
        <v>583</v>
      </c>
      <c r="B589" s="8" t="s">
        <v>1213</v>
      </c>
      <c r="C589" s="8" t="s">
        <v>335</v>
      </c>
      <c r="D589" s="22" t="s">
        <v>1443</v>
      </c>
      <c r="E589" s="22"/>
      <c r="F589" s="22"/>
      <c r="G589" s="106" t="s">
        <v>308</v>
      </c>
      <c r="H589" s="99">
        <v>0.5</v>
      </c>
      <c r="I589" s="22"/>
      <c r="J589" s="22"/>
      <c r="K589" s="22">
        <f t="shared" si="9"/>
        <v>0.5</v>
      </c>
      <c r="L589" s="22"/>
    </row>
    <row r="590" spans="1:12" ht="38.25">
      <c r="A590" s="22">
        <v>584</v>
      </c>
      <c r="B590" s="204" t="s">
        <v>890</v>
      </c>
      <c r="C590" s="204" t="s">
        <v>335</v>
      </c>
      <c r="D590" s="205" t="s">
        <v>175</v>
      </c>
      <c r="E590" s="207"/>
      <c r="F590" s="203"/>
      <c r="G590" s="205"/>
      <c r="H590" s="203"/>
      <c r="I590" s="203" t="s">
        <v>76</v>
      </c>
      <c r="J590" s="203">
        <v>1</v>
      </c>
      <c r="K590" s="22">
        <f t="shared" si="9"/>
        <v>1</v>
      </c>
      <c r="L590" s="99"/>
    </row>
    <row r="591" spans="1:12" ht="12.75">
      <c r="A591" s="22">
        <v>585</v>
      </c>
      <c r="B591" s="8" t="s">
        <v>355</v>
      </c>
      <c r="C591" s="8" t="s">
        <v>335</v>
      </c>
      <c r="D591" s="7" t="s">
        <v>226</v>
      </c>
      <c r="E591" s="22"/>
      <c r="F591" s="22"/>
      <c r="G591" s="7"/>
      <c r="H591" s="22"/>
      <c r="I591" s="22" t="s">
        <v>55</v>
      </c>
      <c r="J591" s="22">
        <v>0.6</v>
      </c>
      <c r="K591" s="22">
        <f t="shared" si="9"/>
        <v>0.6</v>
      </c>
      <c r="L591" s="22"/>
    </row>
    <row r="592" spans="1:12" ht="12.75">
      <c r="A592" s="22">
        <v>586</v>
      </c>
      <c r="B592" s="8" t="s">
        <v>1042</v>
      </c>
      <c r="C592" s="8" t="s">
        <v>335</v>
      </c>
      <c r="D592" s="7" t="s">
        <v>193</v>
      </c>
      <c r="E592" s="99"/>
      <c r="F592" s="22"/>
      <c r="G592" s="7"/>
      <c r="H592" s="22"/>
      <c r="I592" s="22" t="s">
        <v>132</v>
      </c>
      <c r="J592" s="22">
        <v>1</v>
      </c>
      <c r="K592" s="22">
        <f t="shared" si="9"/>
        <v>1</v>
      </c>
      <c r="L592" s="22"/>
    </row>
    <row r="593" spans="1:12" ht="12.75">
      <c r="A593" s="22">
        <v>587</v>
      </c>
      <c r="B593" s="8" t="s">
        <v>789</v>
      </c>
      <c r="C593" s="8" t="s">
        <v>335</v>
      </c>
      <c r="D593" s="7" t="s">
        <v>205</v>
      </c>
      <c r="E593" s="153"/>
      <c r="F593" s="22"/>
      <c r="G593" s="7"/>
      <c r="H593" s="22"/>
      <c r="I593" s="22" t="s">
        <v>54</v>
      </c>
      <c r="J593" s="22">
        <v>0.75</v>
      </c>
      <c r="K593" s="22">
        <f t="shared" si="9"/>
        <v>0.75</v>
      </c>
      <c r="L593" s="22"/>
    </row>
    <row r="594" spans="1:12" ht="12.75">
      <c r="A594" s="22">
        <v>588</v>
      </c>
      <c r="B594" s="8" t="s">
        <v>789</v>
      </c>
      <c r="C594" s="8" t="s">
        <v>335</v>
      </c>
      <c r="D594" s="7" t="s">
        <v>174</v>
      </c>
      <c r="E594" s="161"/>
      <c r="F594" s="166"/>
      <c r="G594" s="167"/>
      <c r="H594" s="166"/>
      <c r="I594" s="22" t="s">
        <v>51</v>
      </c>
      <c r="J594" s="168">
        <v>0.6</v>
      </c>
      <c r="K594" s="22">
        <f t="shared" si="9"/>
        <v>0.6</v>
      </c>
      <c r="L594" s="166"/>
    </row>
    <row r="595" spans="1:12" ht="12.75">
      <c r="A595" s="22">
        <v>589</v>
      </c>
      <c r="B595" s="22" t="s">
        <v>789</v>
      </c>
      <c r="C595" s="22" t="s">
        <v>335</v>
      </c>
      <c r="D595" s="30" t="s">
        <v>319</v>
      </c>
      <c r="E595" s="22"/>
      <c r="F595" s="26"/>
      <c r="G595" s="22" t="s">
        <v>415</v>
      </c>
      <c r="H595" s="22">
        <v>0.5</v>
      </c>
      <c r="I595" s="22" t="s">
        <v>45</v>
      </c>
      <c r="J595" s="22">
        <v>1.5</v>
      </c>
      <c r="K595" s="22">
        <f t="shared" si="9"/>
        <v>2</v>
      </c>
      <c r="L595" s="22"/>
    </row>
    <row r="596" spans="1:12" ht="12.75">
      <c r="A596" s="22">
        <v>590</v>
      </c>
      <c r="B596" s="22" t="s">
        <v>445</v>
      </c>
      <c r="C596" s="22" t="s">
        <v>335</v>
      </c>
      <c r="D596" s="22" t="s">
        <v>1309</v>
      </c>
      <c r="E596" s="22"/>
      <c r="F596" s="153"/>
      <c r="G596" s="22" t="s">
        <v>415</v>
      </c>
      <c r="H596" s="22">
        <v>0.5</v>
      </c>
      <c r="I596" s="22"/>
      <c r="J596" s="22"/>
      <c r="K596" s="22">
        <f t="shared" si="9"/>
        <v>0.5</v>
      </c>
      <c r="L596" s="22"/>
    </row>
    <row r="597" spans="1:12" ht="12.75">
      <c r="A597" s="22">
        <v>591</v>
      </c>
      <c r="B597" s="22" t="s">
        <v>564</v>
      </c>
      <c r="C597" s="22" t="s">
        <v>335</v>
      </c>
      <c r="D597" s="22" t="s">
        <v>1428</v>
      </c>
      <c r="E597" s="22"/>
      <c r="F597" s="153"/>
      <c r="G597" s="22" t="s">
        <v>449</v>
      </c>
      <c r="H597" s="22">
        <v>0.25</v>
      </c>
      <c r="I597" s="22"/>
      <c r="J597" s="22"/>
      <c r="K597" s="22">
        <f t="shared" si="9"/>
        <v>0.25</v>
      </c>
      <c r="L597" s="22"/>
    </row>
    <row r="598" spans="1:12" ht="12.75">
      <c r="A598" s="22">
        <v>592</v>
      </c>
      <c r="B598" s="7" t="s">
        <v>336</v>
      </c>
      <c r="C598" s="7" t="s">
        <v>335</v>
      </c>
      <c r="D598" s="7" t="s">
        <v>321</v>
      </c>
      <c r="E598" s="30" t="s">
        <v>1380</v>
      </c>
      <c r="F598" s="22">
        <v>2</v>
      </c>
      <c r="G598" s="22"/>
      <c r="H598" s="99"/>
      <c r="I598" s="22"/>
      <c r="J598" s="99"/>
      <c r="K598" s="22">
        <f t="shared" si="9"/>
        <v>2</v>
      </c>
      <c r="L598" s="22"/>
    </row>
    <row r="599" spans="1:12" ht="12.75">
      <c r="A599" s="22">
        <v>593</v>
      </c>
      <c r="B599" s="22" t="s">
        <v>447</v>
      </c>
      <c r="C599" s="22" t="s">
        <v>335</v>
      </c>
      <c r="D599" s="26" t="s">
        <v>1170</v>
      </c>
      <c r="E599" s="22"/>
      <c r="F599" s="165"/>
      <c r="G599" s="22" t="s">
        <v>1365</v>
      </c>
      <c r="H599" s="22">
        <v>0.5</v>
      </c>
      <c r="I599" s="22"/>
      <c r="J599" s="22"/>
      <c r="K599" s="22">
        <f t="shared" si="9"/>
        <v>0.5</v>
      </c>
      <c r="L599" s="22"/>
    </row>
    <row r="600" spans="1:12" ht="12.75">
      <c r="A600" s="22">
        <v>594</v>
      </c>
      <c r="B600" s="22" t="s">
        <v>823</v>
      </c>
      <c r="C600" s="22" t="s">
        <v>335</v>
      </c>
      <c r="D600" s="22" t="s">
        <v>1409</v>
      </c>
      <c r="E600" s="22"/>
      <c r="F600" s="22"/>
      <c r="G600" s="22" t="s">
        <v>419</v>
      </c>
      <c r="H600" s="106">
        <f>0.5/3</f>
        <v>0.16666666666666666</v>
      </c>
      <c r="I600" s="22"/>
      <c r="J600" s="22"/>
      <c r="K600" s="22">
        <f t="shared" si="9"/>
        <v>0.16666666666666666</v>
      </c>
      <c r="L600" s="22"/>
    </row>
    <row r="601" spans="1:12" ht="12.75">
      <c r="A601" s="22">
        <v>595</v>
      </c>
      <c r="B601" s="8" t="s">
        <v>1216</v>
      </c>
      <c r="C601" s="8" t="s">
        <v>335</v>
      </c>
      <c r="D601" s="7" t="s">
        <v>220</v>
      </c>
      <c r="E601" s="134"/>
      <c r="F601" s="99"/>
      <c r="G601" s="7"/>
      <c r="H601" s="22"/>
      <c r="I601" s="22" t="s">
        <v>122</v>
      </c>
      <c r="J601" s="99">
        <v>1.33</v>
      </c>
      <c r="K601" s="22">
        <f t="shared" si="9"/>
        <v>1.33</v>
      </c>
      <c r="L601" s="22"/>
    </row>
    <row r="602" spans="1:12" ht="25.5">
      <c r="A602" s="22">
        <v>596</v>
      </c>
      <c r="B602" s="22" t="s">
        <v>797</v>
      </c>
      <c r="C602" s="22" t="s">
        <v>335</v>
      </c>
      <c r="D602" s="156" t="s">
        <v>153</v>
      </c>
      <c r="E602" s="22"/>
      <c r="F602" s="22"/>
      <c r="G602" s="22" t="s">
        <v>419</v>
      </c>
      <c r="H602" s="22">
        <f>0.5/3</f>
        <v>0.16666666666666666</v>
      </c>
      <c r="I602" s="7" t="s">
        <v>2280</v>
      </c>
      <c r="J602" s="22">
        <v>1.33</v>
      </c>
      <c r="K602" s="22">
        <f t="shared" si="9"/>
        <v>1.4966666666666668</v>
      </c>
      <c r="L602" s="22"/>
    </row>
    <row r="603" spans="1:12" ht="12.75">
      <c r="A603" s="22">
        <v>597</v>
      </c>
      <c r="B603" s="22" t="s">
        <v>590</v>
      </c>
      <c r="C603" s="22" t="s">
        <v>335</v>
      </c>
      <c r="D603" s="22" t="s">
        <v>1399</v>
      </c>
      <c r="E603" s="22"/>
      <c r="F603" s="153"/>
      <c r="G603" s="22" t="s">
        <v>419</v>
      </c>
      <c r="H603" s="106">
        <f>0.5/3</f>
        <v>0.16666666666666666</v>
      </c>
      <c r="I603" s="22"/>
      <c r="J603" s="22"/>
      <c r="K603" s="22">
        <f t="shared" si="9"/>
        <v>0.16666666666666666</v>
      </c>
      <c r="L603" s="22"/>
    </row>
    <row r="604" spans="1:12" ht="12.75">
      <c r="A604" s="22">
        <v>598</v>
      </c>
      <c r="B604" s="8" t="s">
        <v>1261</v>
      </c>
      <c r="C604" s="8" t="s">
        <v>335</v>
      </c>
      <c r="D604" s="7" t="s">
        <v>276</v>
      </c>
      <c r="E604" s="153"/>
      <c r="F604" s="22"/>
      <c r="G604" s="22"/>
      <c r="H604" s="22"/>
      <c r="I604" s="22" t="s">
        <v>292</v>
      </c>
      <c r="J604" s="22">
        <v>0.6</v>
      </c>
      <c r="K604" s="22">
        <f t="shared" si="9"/>
        <v>0.6</v>
      </c>
      <c r="L604" s="22"/>
    </row>
    <row r="605" spans="1:12" ht="12.75">
      <c r="A605" s="22">
        <v>599</v>
      </c>
      <c r="B605" s="22" t="s">
        <v>881</v>
      </c>
      <c r="C605" s="22" t="s">
        <v>335</v>
      </c>
      <c r="D605" s="38" t="s">
        <v>266</v>
      </c>
      <c r="E605" s="22"/>
      <c r="F605" s="153"/>
      <c r="G605" s="22" t="s">
        <v>638</v>
      </c>
      <c r="H605" s="106">
        <f>0.5/3</f>
        <v>0.16666666666666666</v>
      </c>
      <c r="I605" s="22"/>
      <c r="J605" s="22"/>
      <c r="K605" s="22">
        <f t="shared" si="9"/>
        <v>0.16666666666666666</v>
      </c>
      <c r="L605" s="22"/>
    </row>
    <row r="606" spans="1:12" ht="12.75">
      <c r="A606" s="22">
        <v>600</v>
      </c>
      <c r="B606" s="22" t="s">
        <v>778</v>
      </c>
      <c r="C606" s="22" t="s">
        <v>335</v>
      </c>
      <c r="D606" s="22" t="s">
        <v>258</v>
      </c>
      <c r="E606" s="22"/>
      <c r="F606" s="22"/>
      <c r="G606" s="22" t="s">
        <v>449</v>
      </c>
      <c r="H606" s="22">
        <v>0.25</v>
      </c>
      <c r="I606" s="22" t="s">
        <v>70</v>
      </c>
      <c r="J606" s="22">
        <v>0.6</v>
      </c>
      <c r="K606" s="22">
        <f t="shared" si="9"/>
        <v>0.85</v>
      </c>
      <c r="L606" s="22"/>
    </row>
    <row r="607" spans="1:12" ht="12.75">
      <c r="A607" s="22">
        <v>601</v>
      </c>
      <c r="B607" s="7" t="s">
        <v>371</v>
      </c>
      <c r="C607" s="7" t="s">
        <v>335</v>
      </c>
      <c r="D607" s="7" t="s">
        <v>319</v>
      </c>
      <c r="E607" s="30" t="s">
        <v>372</v>
      </c>
      <c r="F607" s="99">
        <f>1/3</f>
        <v>0.3333333333333333</v>
      </c>
      <c r="G607" s="7"/>
      <c r="H607" s="22"/>
      <c r="I607" s="179"/>
      <c r="J607" s="168"/>
      <c r="K607" s="22">
        <f t="shared" si="9"/>
        <v>0.3333333333333333</v>
      </c>
      <c r="L607" s="22"/>
    </row>
    <row r="608" spans="1:12" ht="12.75">
      <c r="A608" s="22">
        <v>602</v>
      </c>
      <c r="B608" s="8" t="s">
        <v>677</v>
      </c>
      <c r="C608" s="8" t="s">
        <v>1264</v>
      </c>
      <c r="D608" s="7" t="s">
        <v>278</v>
      </c>
      <c r="E608" s="153"/>
      <c r="F608" s="22"/>
      <c r="G608" s="22"/>
      <c r="H608" s="99"/>
      <c r="I608" s="22" t="s">
        <v>292</v>
      </c>
      <c r="J608" s="22">
        <v>0.6</v>
      </c>
      <c r="K608" s="22">
        <f t="shared" si="9"/>
        <v>0.6</v>
      </c>
      <c r="L608" s="22"/>
    </row>
    <row r="609" spans="1:12" ht="12.75">
      <c r="A609" s="22">
        <v>603</v>
      </c>
      <c r="B609" s="22" t="s">
        <v>839</v>
      </c>
      <c r="C609" s="22" t="s">
        <v>840</v>
      </c>
      <c r="D609" s="22" t="s">
        <v>1433</v>
      </c>
      <c r="E609" s="22"/>
      <c r="F609" s="153"/>
      <c r="G609" s="22" t="s">
        <v>1347</v>
      </c>
      <c r="H609" s="106">
        <f>0.5/3+0.167</f>
        <v>0.33366666666666667</v>
      </c>
      <c r="I609" s="22"/>
      <c r="J609" s="22"/>
      <c r="K609" s="22">
        <f t="shared" si="9"/>
        <v>0.33366666666666667</v>
      </c>
      <c r="L609" s="22"/>
    </row>
    <row r="610" spans="1:12" ht="12.75">
      <c r="A610" s="22">
        <v>604</v>
      </c>
      <c r="B610" s="8" t="s">
        <v>556</v>
      </c>
      <c r="C610" s="8" t="s">
        <v>840</v>
      </c>
      <c r="D610" s="7" t="s">
        <v>174</v>
      </c>
      <c r="E610" s="161"/>
      <c r="F610" s="166"/>
      <c r="G610" s="167"/>
      <c r="H610" s="166"/>
      <c r="I610" s="22" t="s">
        <v>51</v>
      </c>
      <c r="J610" s="168">
        <v>0.6</v>
      </c>
      <c r="K610" s="22">
        <f t="shared" si="9"/>
        <v>0.6</v>
      </c>
      <c r="L610" s="166"/>
    </row>
    <row r="611" spans="1:12" ht="12.75">
      <c r="A611" s="22">
        <v>605</v>
      </c>
      <c r="B611" s="22" t="s">
        <v>824</v>
      </c>
      <c r="C611" s="22" t="s">
        <v>634</v>
      </c>
      <c r="D611" s="22" t="s">
        <v>1418</v>
      </c>
      <c r="E611" s="22"/>
      <c r="F611" s="153"/>
      <c r="G611" s="22" t="s">
        <v>459</v>
      </c>
      <c r="H611" s="22">
        <f>0.5/4</f>
        <v>0.125</v>
      </c>
      <c r="I611" s="22"/>
      <c r="J611" s="22"/>
      <c r="K611" s="22">
        <f t="shared" si="9"/>
        <v>0.125</v>
      </c>
      <c r="L611" s="22"/>
    </row>
    <row r="612" spans="1:12" ht="12.75">
      <c r="A612" s="22">
        <v>606</v>
      </c>
      <c r="B612" s="22" t="s">
        <v>755</v>
      </c>
      <c r="C612" s="22" t="s">
        <v>634</v>
      </c>
      <c r="D612" s="132" t="s">
        <v>154</v>
      </c>
      <c r="E612" s="22"/>
      <c r="F612" s="153"/>
      <c r="G612" s="22" t="s">
        <v>449</v>
      </c>
      <c r="H612" s="22">
        <v>0.25</v>
      </c>
      <c r="I612" s="22"/>
      <c r="J612" s="22"/>
      <c r="K612" s="22">
        <f t="shared" si="9"/>
        <v>0.25</v>
      </c>
      <c r="L612" s="22"/>
    </row>
    <row r="613" spans="1:12" ht="12.75">
      <c r="A613" s="22">
        <v>607</v>
      </c>
      <c r="B613" s="22" t="s">
        <v>447</v>
      </c>
      <c r="C613" s="22" t="s">
        <v>551</v>
      </c>
      <c r="D613" s="22" t="s">
        <v>281</v>
      </c>
      <c r="E613" s="22"/>
      <c r="F613" s="22"/>
      <c r="G613" s="22" t="s">
        <v>449</v>
      </c>
      <c r="H613" s="22">
        <v>0.25</v>
      </c>
      <c r="I613" s="22"/>
      <c r="J613" s="22"/>
      <c r="K613" s="22">
        <f t="shared" si="9"/>
        <v>0.25</v>
      </c>
      <c r="L613" s="22"/>
    </row>
    <row r="614" spans="1:12" ht="12.75">
      <c r="A614" s="22">
        <v>608</v>
      </c>
      <c r="B614" s="106" t="s">
        <v>447</v>
      </c>
      <c r="C614" s="106" t="s">
        <v>574</v>
      </c>
      <c r="D614" s="106" t="s">
        <v>1312</v>
      </c>
      <c r="E614" s="106"/>
      <c r="F614" s="159"/>
      <c r="G614" s="106" t="s">
        <v>419</v>
      </c>
      <c r="H614" s="106">
        <f>0.5/3</f>
        <v>0.16666666666666666</v>
      </c>
      <c r="I614" s="106"/>
      <c r="J614" s="106"/>
      <c r="K614" s="22">
        <f t="shared" si="9"/>
        <v>0.16666666666666666</v>
      </c>
      <c r="L614" s="106"/>
    </row>
    <row r="615" spans="1:12" ht="12.75">
      <c r="A615" s="22">
        <v>609</v>
      </c>
      <c r="B615" s="22" t="s">
        <v>683</v>
      </c>
      <c r="C615" s="22" t="s">
        <v>534</v>
      </c>
      <c r="D615" s="22" t="s">
        <v>1308</v>
      </c>
      <c r="E615" s="22"/>
      <c r="F615" s="153"/>
      <c r="G615" s="30" t="s">
        <v>674</v>
      </c>
      <c r="H615" s="22">
        <f>0.5/4</f>
        <v>0.125</v>
      </c>
      <c r="I615" s="22"/>
      <c r="J615" s="22"/>
      <c r="K615" s="22">
        <f t="shared" si="9"/>
        <v>0.125</v>
      </c>
      <c r="L615" s="22"/>
    </row>
    <row r="616" spans="1:12" ht="12.75">
      <c r="A616" s="22">
        <v>610</v>
      </c>
      <c r="B616" s="8" t="s">
        <v>509</v>
      </c>
      <c r="C616" s="8" t="s">
        <v>534</v>
      </c>
      <c r="D616" s="7" t="s">
        <v>167</v>
      </c>
      <c r="E616" s="153"/>
      <c r="F616" s="22"/>
      <c r="G616" s="7"/>
      <c r="H616" s="164"/>
      <c r="I616" s="22" t="s">
        <v>70</v>
      </c>
      <c r="J616" s="22">
        <v>0.6</v>
      </c>
      <c r="K616" s="22">
        <f t="shared" si="9"/>
        <v>0.6</v>
      </c>
      <c r="L616" s="22"/>
    </row>
    <row r="617" spans="1:12" ht="12.75">
      <c r="A617" s="22">
        <v>611</v>
      </c>
      <c r="B617" s="8" t="s">
        <v>1200</v>
      </c>
      <c r="C617" s="8" t="s">
        <v>534</v>
      </c>
      <c r="D617" s="7" t="s">
        <v>199</v>
      </c>
      <c r="E617" s="22"/>
      <c r="F617" s="22"/>
      <c r="G617" s="160"/>
      <c r="H617" s="158"/>
      <c r="I617" s="22" t="s">
        <v>1381</v>
      </c>
      <c r="J617" s="22">
        <v>1.2</v>
      </c>
      <c r="K617" s="22">
        <f t="shared" si="9"/>
        <v>1.2</v>
      </c>
      <c r="L617" s="22"/>
    </row>
    <row r="618" spans="1:12" ht="63.75">
      <c r="A618" s="22">
        <v>612</v>
      </c>
      <c r="B618" s="22" t="s">
        <v>625</v>
      </c>
      <c r="C618" s="22" t="s">
        <v>624</v>
      </c>
      <c r="D618" s="22" t="s">
        <v>319</v>
      </c>
      <c r="E618" s="22"/>
      <c r="F618" s="153"/>
      <c r="G618" s="7" t="s">
        <v>2469</v>
      </c>
      <c r="H618" s="22">
        <v>2.5</v>
      </c>
      <c r="I618" s="22" t="s">
        <v>54</v>
      </c>
      <c r="J618" s="22">
        <v>0.75</v>
      </c>
      <c r="K618" s="22">
        <f t="shared" si="9"/>
        <v>3.25</v>
      </c>
      <c r="L618" s="22"/>
    </row>
    <row r="619" spans="1:12" ht="12.75">
      <c r="A619" s="22">
        <v>613</v>
      </c>
      <c r="B619" s="22" t="s">
        <v>790</v>
      </c>
      <c r="C619" s="22" t="s">
        <v>624</v>
      </c>
      <c r="D619" s="22" t="s">
        <v>99</v>
      </c>
      <c r="E619" s="22"/>
      <c r="F619" s="153"/>
      <c r="G619" s="22" t="s">
        <v>415</v>
      </c>
      <c r="H619" s="22">
        <v>0.5</v>
      </c>
      <c r="I619" s="22"/>
      <c r="J619" s="22"/>
      <c r="K619" s="22">
        <f t="shared" si="9"/>
        <v>0.5</v>
      </c>
      <c r="L619" s="22"/>
    </row>
    <row r="620" spans="1:12" ht="12.75">
      <c r="A620" s="22">
        <v>614</v>
      </c>
      <c r="B620" s="22" t="s">
        <v>443</v>
      </c>
      <c r="C620" s="22" t="s">
        <v>766</v>
      </c>
      <c r="D620" s="26" t="s">
        <v>205</v>
      </c>
      <c r="E620" s="22"/>
      <c r="F620" s="165"/>
      <c r="G620" s="22" t="s">
        <v>1364</v>
      </c>
      <c r="H620" s="22">
        <v>0.75</v>
      </c>
      <c r="I620" s="22" t="s">
        <v>76</v>
      </c>
      <c r="J620" s="22">
        <v>1</v>
      </c>
      <c r="K620" s="22">
        <f t="shared" si="9"/>
        <v>1.75</v>
      </c>
      <c r="L620" s="22"/>
    </row>
    <row r="621" spans="1:12" ht="12.75">
      <c r="A621" s="22">
        <v>615</v>
      </c>
      <c r="B621" s="8" t="s">
        <v>608</v>
      </c>
      <c r="C621" s="8" t="s">
        <v>893</v>
      </c>
      <c r="D621" s="7" t="s">
        <v>179</v>
      </c>
      <c r="E621" s="22"/>
      <c r="F621" s="22"/>
      <c r="G621" s="156"/>
      <c r="H621" s="158"/>
      <c r="I621" s="22" t="s">
        <v>51</v>
      </c>
      <c r="J621" s="22">
        <v>0.6</v>
      </c>
      <c r="K621" s="22">
        <f t="shared" si="9"/>
        <v>0.6</v>
      </c>
      <c r="L621" s="22"/>
    </row>
    <row r="622" spans="1:12" ht="12.75">
      <c r="A622" s="22">
        <v>616</v>
      </c>
      <c r="B622" s="8" t="s">
        <v>416</v>
      </c>
      <c r="C622" s="8" t="s">
        <v>414</v>
      </c>
      <c r="D622" s="7" t="s">
        <v>165</v>
      </c>
      <c r="E622" s="163"/>
      <c r="F622" s="22"/>
      <c r="G622" s="22"/>
      <c r="H622" s="22"/>
      <c r="I622" s="22" t="s">
        <v>51</v>
      </c>
      <c r="J622" s="22">
        <v>0.6</v>
      </c>
      <c r="K622" s="22">
        <f t="shared" si="9"/>
        <v>0.6</v>
      </c>
      <c r="L622" s="22"/>
    </row>
    <row r="623" spans="1:12" ht="12.75">
      <c r="A623" s="22">
        <v>617</v>
      </c>
      <c r="B623" s="8" t="s">
        <v>477</v>
      </c>
      <c r="C623" s="8" t="s">
        <v>414</v>
      </c>
      <c r="D623" s="7" t="s">
        <v>249</v>
      </c>
      <c r="E623" s="153"/>
      <c r="F623" s="22"/>
      <c r="G623" s="7"/>
      <c r="H623" s="22"/>
      <c r="I623" s="22" t="s">
        <v>55</v>
      </c>
      <c r="J623" s="22">
        <v>0.6</v>
      </c>
      <c r="K623" s="22">
        <f t="shared" si="9"/>
        <v>0.6</v>
      </c>
      <c r="L623" s="22"/>
    </row>
    <row r="624" spans="1:12" ht="12.75">
      <c r="A624" s="22">
        <v>618</v>
      </c>
      <c r="B624" s="8" t="s">
        <v>1234</v>
      </c>
      <c r="C624" s="8" t="s">
        <v>572</v>
      </c>
      <c r="D624" s="7" t="s">
        <v>166</v>
      </c>
      <c r="E624" s="165"/>
      <c r="F624" s="22"/>
      <c r="G624" s="22"/>
      <c r="H624" s="99"/>
      <c r="I624" s="22" t="s">
        <v>238</v>
      </c>
      <c r="J624" s="22">
        <v>1</v>
      </c>
      <c r="K624" s="22">
        <f t="shared" si="9"/>
        <v>1</v>
      </c>
      <c r="L624" s="22"/>
    </row>
    <row r="625" spans="1:12" ht="25.5">
      <c r="A625" s="22">
        <v>619</v>
      </c>
      <c r="B625" s="22" t="s">
        <v>851</v>
      </c>
      <c r="C625" s="22" t="s">
        <v>572</v>
      </c>
      <c r="D625" s="22" t="s">
        <v>1419</v>
      </c>
      <c r="E625" s="22"/>
      <c r="F625" s="153"/>
      <c r="G625" s="7" t="s">
        <v>2461</v>
      </c>
      <c r="H625" s="106">
        <f>0.5/3+0.167</f>
        <v>0.33366666666666667</v>
      </c>
      <c r="I625" s="22"/>
      <c r="J625" s="22"/>
      <c r="K625" s="22">
        <f t="shared" si="9"/>
        <v>0.33366666666666667</v>
      </c>
      <c r="L625" s="22"/>
    </row>
    <row r="626" spans="1:12" ht="12.75">
      <c r="A626" s="22">
        <v>620</v>
      </c>
      <c r="B626" s="7" t="s">
        <v>1330</v>
      </c>
      <c r="C626" s="7" t="s">
        <v>572</v>
      </c>
      <c r="D626" s="7" t="s">
        <v>206</v>
      </c>
      <c r="E626" s="136" t="s">
        <v>1307</v>
      </c>
      <c r="F626" s="22">
        <v>0.5</v>
      </c>
      <c r="G626" s="22"/>
      <c r="H626" s="99"/>
      <c r="I626" s="22"/>
      <c r="J626" s="22"/>
      <c r="K626" s="22">
        <f t="shared" si="9"/>
        <v>0.5</v>
      </c>
      <c r="L626" s="22"/>
    </row>
    <row r="627" spans="1:12" ht="12.75">
      <c r="A627" s="22">
        <v>621</v>
      </c>
      <c r="B627" s="22" t="s">
        <v>767</v>
      </c>
      <c r="C627" s="22" t="s">
        <v>572</v>
      </c>
      <c r="D627" s="26" t="s">
        <v>1318</v>
      </c>
      <c r="E627" s="22"/>
      <c r="F627" s="153"/>
      <c r="G627" s="22" t="s">
        <v>415</v>
      </c>
      <c r="H627" s="22">
        <v>0.5</v>
      </c>
      <c r="I627" s="22"/>
      <c r="J627" s="22"/>
      <c r="K627" s="22">
        <f t="shared" si="9"/>
        <v>0.5</v>
      </c>
      <c r="L627" s="22"/>
    </row>
    <row r="628" spans="1:12" ht="12.75">
      <c r="A628" s="22">
        <v>622</v>
      </c>
      <c r="B628" s="22" t="s">
        <v>782</v>
      </c>
      <c r="C628" s="22" t="s">
        <v>444</v>
      </c>
      <c r="D628" s="132" t="s">
        <v>1312</v>
      </c>
      <c r="E628" s="22"/>
      <c r="F628" s="153"/>
      <c r="G628" s="22" t="s">
        <v>1346</v>
      </c>
      <c r="H628" s="22">
        <f>0.25+0.167</f>
        <v>0.41700000000000004</v>
      </c>
      <c r="I628" s="22"/>
      <c r="J628" s="22"/>
      <c r="K628" s="22">
        <f t="shared" si="9"/>
        <v>0.41700000000000004</v>
      </c>
      <c r="L628" s="22"/>
    </row>
    <row r="629" spans="1:12" ht="12.75">
      <c r="A629" s="22">
        <v>623</v>
      </c>
      <c r="B629" s="22" t="s">
        <v>882</v>
      </c>
      <c r="C629" s="22" t="s">
        <v>444</v>
      </c>
      <c r="D629" s="22" t="s">
        <v>1417</v>
      </c>
      <c r="E629" s="22"/>
      <c r="F629" s="22"/>
      <c r="G629" s="22" t="s">
        <v>647</v>
      </c>
      <c r="H629" s="22">
        <v>0.25</v>
      </c>
      <c r="I629" s="22" t="s">
        <v>132</v>
      </c>
      <c r="J629" s="22">
        <v>1</v>
      </c>
      <c r="K629" s="22">
        <f t="shared" si="9"/>
        <v>1.25</v>
      </c>
      <c r="L629" s="22"/>
    </row>
    <row r="630" spans="1:12" ht="12.75">
      <c r="A630" s="22">
        <v>624</v>
      </c>
      <c r="B630" s="8" t="s">
        <v>1289</v>
      </c>
      <c r="C630" s="8" t="s">
        <v>444</v>
      </c>
      <c r="D630" s="7" t="s">
        <v>99</v>
      </c>
      <c r="E630" s="153"/>
      <c r="F630" s="22"/>
      <c r="G630" s="22"/>
      <c r="H630" s="99"/>
      <c r="I630" s="22" t="s">
        <v>293</v>
      </c>
      <c r="J630" s="22">
        <v>0.6</v>
      </c>
      <c r="K630" s="22">
        <f t="shared" si="9"/>
        <v>0.6</v>
      </c>
      <c r="L630" s="22"/>
    </row>
    <row r="631" spans="1:12" ht="12.75">
      <c r="A631" s="22">
        <v>625</v>
      </c>
      <c r="B631" s="22" t="s">
        <v>773</v>
      </c>
      <c r="C631" s="22" t="s">
        <v>444</v>
      </c>
      <c r="D631" s="26" t="s">
        <v>319</v>
      </c>
      <c r="E631" s="22"/>
      <c r="F631" s="153"/>
      <c r="G631" s="22" t="s">
        <v>415</v>
      </c>
      <c r="H631" s="22">
        <v>0.5</v>
      </c>
      <c r="I631" s="22"/>
      <c r="J631" s="22"/>
      <c r="K631" s="22">
        <f t="shared" si="9"/>
        <v>0.5</v>
      </c>
      <c r="L631" s="22"/>
    </row>
    <row r="632" spans="1:12" ht="12.75">
      <c r="A632" s="22">
        <v>626</v>
      </c>
      <c r="B632" s="22" t="s">
        <v>522</v>
      </c>
      <c r="C632" s="22" t="s">
        <v>418</v>
      </c>
      <c r="D632" s="134" t="s">
        <v>291</v>
      </c>
      <c r="E632" s="22"/>
      <c r="F632" s="7"/>
      <c r="G632" s="30" t="s">
        <v>1337</v>
      </c>
      <c r="H632" s="22">
        <v>1</v>
      </c>
      <c r="I632" s="22"/>
      <c r="J632" s="22"/>
      <c r="K632" s="22">
        <f t="shared" si="9"/>
        <v>1</v>
      </c>
      <c r="L632" s="22"/>
    </row>
    <row r="633" spans="1:12" s="226" customFormat="1" ht="12.75">
      <c r="A633" s="22">
        <v>627</v>
      </c>
      <c r="B633" s="22" t="s">
        <v>835</v>
      </c>
      <c r="C633" s="22" t="s">
        <v>418</v>
      </c>
      <c r="D633" s="22" t="s">
        <v>1411</v>
      </c>
      <c r="E633" s="22"/>
      <c r="F633" s="22"/>
      <c r="G633" s="22" t="s">
        <v>415</v>
      </c>
      <c r="H633" s="22">
        <v>0.5</v>
      </c>
      <c r="I633" s="22"/>
      <c r="J633" s="22"/>
      <c r="K633" s="22">
        <f t="shared" si="9"/>
        <v>0.5</v>
      </c>
      <c r="L633" s="22"/>
    </row>
    <row r="634" spans="1:12" ht="12.75">
      <c r="A634" s="22">
        <v>628</v>
      </c>
      <c r="B634" s="222" t="s">
        <v>365</v>
      </c>
      <c r="C634" s="222" t="s">
        <v>364</v>
      </c>
      <c r="D634" s="223" t="s">
        <v>267</v>
      </c>
      <c r="E634" s="221" t="s">
        <v>1172</v>
      </c>
      <c r="F634" s="221">
        <v>0.5</v>
      </c>
      <c r="G634" s="224"/>
      <c r="H634" s="225"/>
      <c r="I634" s="221"/>
      <c r="J634" s="221"/>
      <c r="K634" s="22">
        <f t="shared" si="9"/>
        <v>0.5</v>
      </c>
      <c r="L634" s="221"/>
    </row>
    <row r="635" spans="1:12" ht="12.75">
      <c r="A635" s="22">
        <v>629</v>
      </c>
      <c r="B635" s="22" t="s">
        <v>831</v>
      </c>
      <c r="C635" s="22" t="s">
        <v>364</v>
      </c>
      <c r="D635" s="22" t="s">
        <v>1428</v>
      </c>
      <c r="E635" s="22"/>
      <c r="F635" s="22"/>
      <c r="G635" s="22" t="s">
        <v>449</v>
      </c>
      <c r="H635" s="22">
        <v>0.25</v>
      </c>
      <c r="I635" s="22"/>
      <c r="J635" s="22"/>
      <c r="K635" s="22">
        <f t="shared" si="9"/>
        <v>0.25</v>
      </c>
      <c r="L635" s="22"/>
    </row>
    <row r="636" spans="1:12" ht="12.75">
      <c r="A636" s="22">
        <v>630</v>
      </c>
      <c r="B636" s="22" t="s">
        <v>741</v>
      </c>
      <c r="C636" s="22" t="s">
        <v>364</v>
      </c>
      <c r="D636" s="22" t="s">
        <v>1428</v>
      </c>
      <c r="E636" s="22"/>
      <c r="F636" s="153"/>
      <c r="G636" s="22" t="s">
        <v>415</v>
      </c>
      <c r="H636" s="22">
        <v>0.5</v>
      </c>
      <c r="I636" s="22" t="s">
        <v>296</v>
      </c>
      <c r="J636" s="106">
        <v>0.6</v>
      </c>
      <c r="K636" s="22">
        <f t="shared" si="9"/>
        <v>1.1</v>
      </c>
      <c r="L636" s="22"/>
    </row>
    <row r="637" spans="1:12" ht="12.75">
      <c r="A637" s="22">
        <v>631</v>
      </c>
      <c r="B637" s="22" t="s">
        <v>812</v>
      </c>
      <c r="C637" s="22" t="s">
        <v>364</v>
      </c>
      <c r="D637" s="22" t="s">
        <v>115</v>
      </c>
      <c r="E637" s="22"/>
      <c r="F637" s="22"/>
      <c r="G637" s="22" t="s">
        <v>449</v>
      </c>
      <c r="H637" s="22">
        <v>0.25</v>
      </c>
      <c r="I637" s="22"/>
      <c r="J637" s="22"/>
      <c r="K637" s="22">
        <f t="shared" si="9"/>
        <v>0.25</v>
      </c>
      <c r="L637" s="22"/>
    </row>
    <row r="638" spans="1:12" ht="51">
      <c r="A638" s="22">
        <v>632</v>
      </c>
      <c r="B638" s="22" t="s">
        <v>716</v>
      </c>
      <c r="C638" s="22" t="s">
        <v>717</v>
      </c>
      <c r="D638" s="22" t="s">
        <v>1436</v>
      </c>
      <c r="E638" s="22"/>
      <c r="F638" s="153"/>
      <c r="G638" s="7" t="s">
        <v>2460</v>
      </c>
      <c r="H638" s="22">
        <f>0.5/3+0.5+1/3</f>
        <v>1</v>
      </c>
      <c r="I638" s="22"/>
      <c r="J638" s="22"/>
      <c r="K638" s="22">
        <f t="shared" si="9"/>
        <v>1</v>
      </c>
      <c r="L638" s="22"/>
    </row>
    <row r="639" spans="1:12" ht="12.75">
      <c r="A639" s="22">
        <v>633</v>
      </c>
      <c r="B639" s="8" t="s">
        <v>1184</v>
      </c>
      <c r="C639" s="8" t="s">
        <v>717</v>
      </c>
      <c r="D639" s="7" t="s">
        <v>189</v>
      </c>
      <c r="E639" s="26"/>
      <c r="F639" s="99"/>
      <c r="G639" s="7"/>
      <c r="H639" s="22"/>
      <c r="I639" s="22" t="s">
        <v>1382</v>
      </c>
      <c r="J639" s="22">
        <v>2.83</v>
      </c>
      <c r="K639" s="22">
        <f t="shared" si="9"/>
        <v>2.83</v>
      </c>
      <c r="L639" s="22"/>
    </row>
    <row r="640" spans="1:12" ht="12.75">
      <c r="A640" s="22">
        <v>634</v>
      </c>
      <c r="B640" s="8" t="s">
        <v>1245</v>
      </c>
      <c r="C640" s="8" t="s">
        <v>717</v>
      </c>
      <c r="D640" s="7" t="s">
        <v>174</v>
      </c>
      <c r="E640" s="161"/>
      <c r="F640" s="166"/>
      <c r="G640" s="167"/>
      <c r="H640" s="166"/>
      <c r="I640" s="22" t="s">
        <v>51</v>
      </c>
      <c r="J640" s="168">
        <v>0.6</v>
      </c>
      <c r="K640" s="22">
        <f t="shared" si="9"/>
        <v>0.6</v>
      </c>
      <c r="L640" s="166"/>
    </row>
    <row r="641" spans="1:12" ht="12.75">
      <c r="A641" s="22">
        <v>635</v>
      </c>
      <c r="B641" s="22" t="s">
        <v>731</v>
      </c>
      <c r="C641" s="22" t="s">
        <v>732</v>
      </c>
      <c r="D641" s="22" t="s">
        <v>253</v>
      </c>
      <c r="E641" s="22"/>
      <c r="F641" s="153"/>
      <c r="G641" s="22" t="s">
        <v>415</v>
      </c>
      <c r="H641" s="22">
        <v>0.5</v>
      </c>
      <c r="I641" s="22"/>
      <c r="J641" s="22"/>
      <c r="K641" s="22">
        <f t="shared" si="9"/>
        <v>0.5</v>
      </c>
      <c r="L641" s="22"/>
    </row>
    <row r="642" spans="1:12" ht="12.75">
      <c r="A642" s="22">
        <v>636</v>
      </c>
      <c r="B642" s="8" t="s">
        <v>421</v>
      </c>
      <c r="C642" s="8" t="s">
        <v>462</v>
      </c>
      <c r="D642" s="7" t="s">
        <v>179</v>
      </c>
      <c r="E642" s="22"/>
      <c r="F642" s="22"/>
      <c r="G642" s="156"/>
      <c r="H642" s="158"/>
      <c r="I642" s="22" t="s">
        <v>51</v>
      </c>
      <c r="J642" s="22">
        <v>0.6</v>
      </c>
      <c r="K642" s="22">
        <f t="shared" si="9"/>
        <v>0.6</v>
      </c>
      <c r="L642" s="22"/>
    </row>
    <row r="643" spans="1:13" s="325" customFormat="1" ht="12.75">
      <c r="A643" s="22">
        <v>637</v>
      </c>
      <c r="B643" s="22" t="s">
        <v>817</v>
      </c>
      <c r="C643" s="22" t="s">
        <v>462</v>
      </c>
      <c r="D643" s="22" t="s">
        <v>1409</v>
      </c>
      <c r="E643" s="22"/>
      <c r="F643" s="153"/>
      <c r="G643" s="22" t="s">
        <v>1383</v>
      </c>
      <c r="H643" s="22">
        <f>0.5+0.167</f>
        <v>0.667</v>
      </c>
      <c r="I643" s="22"/>
      <c r="J643" s="22"/>
      <c r="K643" s="22">
        <f t="shared" si="9"/>
        <v>0.667</v>
      </c>
      <c r="L643" s="22"/>
      <c r="M643" s="324"/>
    </row>
  </sheetData>
  <sheetProtection/>
  <mergeCells count="4">
    <mergeCell ref="B4:M4"/>
    <mergeCell ref="B1:L1"/>
    <mergeCell ref="B2:L2"/>
    <mergeCell ref="A3:L3"/>
  </mergeCells>
  <printOptions/>
  <pageMargins left="0.5" right="0.25" top="0.5" bottom="0.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124"/>
  <sheetViews>
    <sheetView zoomScalePageLayoutView="0" workbookViewId="0" topLeftCell="A97">
      <selection activeCell="A113" sqref="A113:IV113"/>
    </sheetView>
  </sheetViews>
  <sheetFormatPr defaultColWidth="9.140625" defaultRowHeight="12.75"/>
  <cols>
    <col min="1" max="1" width="5.00390625" style="230" customWidth="1"/>
    <col min="2" max="2" width="18.00390625" style="232" customWidth="1"/>
    <col min="3" max="3" width="8.7109375" style="232" customWidth="1"/>
    <col min="4" max="4" width="17.00390625" style="239" customWidth="1"/>
    <col min="5" max="5" width="18.8515625" style="250" bestFit="1" customWidth="1"/>
    <col min="6" max="6" width="5.57421875" style="230" bestFit="1" customWidth="1"/>
    <col min="7" max="7" width="19.8515625" style="239" customWidth="1"/>
    <col min="8" max="8" width="5.140625" style="230" bestFit="1" customWidth="1"/>
    <col min="9" max="9" width="15.8515625" style="230" bestFit="1" customWidth="1"/>
    <col min="10" max="10" width="5.57421875" style="232" bestFit="1" customWidth="1"/>
    <col min="11" max="11" width="8.7109375" style="232" customWidth="1"/>
    <col min="12" max="12" width="12.28125" style="232" customWidth="1"/>
    <col min="13" max="13" width="7.00390625" style="232" customWidth="1"/>
    <col min="14" max="16384" width="9.140625" style="230" customWidth="1"/>
  </cols>
  <sheetData>
    <row r="1" spans="2:12" ht="12.75">
      <c r="B1" s="373"/>
      <c r="C1" s="373"/>
      <c r="D1" s="373"/>
      <c r="E1" s="373"/>
      <c r="F1" s="373"/>
      <c r="G1" s="373"/>
      <c r="H1" s="373"/>
      <c r="I1" s="373"/>
      <c r="J1" s="373"/>
      <c r="K1" s="373"/>
      <c r="L1" s="373"/>
    </row>
    <row r="2" spans="2:12" ht="22.5" customHeight="1">
      <c r="B2" s="374" t="s">
        <v>25</v>
      </c>
      <c r="C2" s="375"/>
      <c r="D2" s="375"/>
      <c r="E2" s="375"/>
      <c r="F2" s="375"/>
      <c r="G2" s="375"/>
      <c r="H2" s="375"/>
      <c r="I2" s="375"/>
      <c r="J2" s="375"/>
      <c r="K2" s="375"/>
      <c r="L2" s="375"/>
    </row>
    <row r="3" spans="2:18" s="234" customFormat="1" ht="18" customHeight="1">
      <c r="B3" s="374" t="s">
        <v>1452</v>
      </c>
      <c r="C3" s="375"/>
      <c r="D3" s="375"/>
      <c r="E3" s="375"/>
      <c r="F3" s="375"/>
      <c r="G3" s="375"/>
      <c r="H3" s="375"/>
      <c r="I3" s="375"/>
      <c r="J3" s="375"/>
      <c r="K3" s="375"/>
      <c r="L3" s="375"/>
      <c r="M3" s="235"/>
      <c r="N3" s="236"/>
      <c r="O3" s="236"/>
      <c r="P3" s="236"/>
      <c r="Q3" s="236"/>
      <c r="R3" s="236"/>
    </row>
    <row r="4" spans="1:12" s="65" customFormat="1" ht="69" customHeight="1">
      <c r="A4" s="366" t="s">
        <v>2478</v>
      </c>
      <c r="B4" s="366"/>
      <c r="C4" s="366"/>
      <c r="D4" s="367"/>
      <c r="E4" s="367"/>
      <c r="F4" s="367"/>
      <c r="G4" s="367"/>
      <c r="H4" s="367"/>
      <c r="I4" s="367"/>
      <c r="J4" s="367"/>
      <c r="K4" s="367"/>
      <c r="L4" s="367"/>
    </row>
    <row r="5" spans="1:13" s="238" customFormat="1" ht="12.75">
      <c r="A5" s="2" t="s">
        <v>1127</v>
      </c>
      <c r="B5" s="2" t="s">
        <v>1</v>
      </c>
      <c r="C5" s="2" t="s">
        <v>19</v>
      </c>
      <c r="D5" s="2" t="s">
        <v>1453</v>
      </c>
      <c r="E5" s="32" t="s">
        <v>3</v>
      </c>
      <c r="F5" s="2" t="s">
        <v>4</v>
      </c>
      <c r="G5" s="2" t="s">
        <v>5</v>
      </c>
      <c r="H5" s="2" t="s">
        <v>6</v>
      </c>
      <c r="I5" s="2" t="s">
        <v>9</v>
      </c>
      <c r="J5" s="2" t="s">
        <v>4</v>
      </c>
      <c r="K5" s="2" t="s">
        <v>7</v>
      </c>
      <c r="L5" s="35" t="s">
        <v>8</v>
      </c>
      <c r="M5" s="231"/>
    </row>
    <row r="6" spans="1:12" s="240" customFormat="1" ht="12.75">
      <c r="A6" s="29">
        <v>1</v>
      </c>
      <c r="B6" s="29" t="s">
        <v>431</v>
      </c>
      <c r="C6" s="29" t="s">
        <v>432</v>
      </c>
      <c r="D6" s="40" t="s">
        <v>1454</v>
      </c>
      <c r="E6" s="41"/>
      <c r="F6" s="29"/>
      <c r="G6" s="29" t="s">
        <v>415</v>
      </c>
      <c r="H6" s="6">
        <v>0.5</v>
      </c>
      <c r="I6" s="29"/>
      <c r="J6" s="16"/>
      <c r="K6" s="16">
        <f>J6+H6+F6</f>
        <v>0.5</v>
      </c>
      <c r="L6" s="16"/>
    </row>
    <row r="7" spans="1:12" s="240" customFormat="1" ht="12.75">
      <c r="A7" s="29">
        <v>2</v>
      </c>
      <c r="B7" s="40" t="s">
        <v>889</v>
      </c>
      <c r="C7" s="40" t="s">
        <v>425</v>
      </c>
      <c r="D7" s="40" t="s">
        <v>1455</v>
      </c>
      <c r="E7" s="41"/>
      <c r="F7" s="29"/>
      <c r="G7" s="6"/>
      <c r="H7" s="6"/>
      <c r="I7" s="29" t="s">
        <v>76</v>
      </c>
      <c r="J7" s="29">
        <v>1</v>
      </c>
      <c r="K7" s="16">
        <f aca="true" t="shared" si="0" ref="K7:K70">J7+H7+F7</f>
        <v>1</v>
      </c>
      <c r="L7" s="28"/>
    </row>
    <row r="8" spans="1:12" ht="30.75" customHeight="1">
      <c r="A8" s="29">
        <v>3</v>
      </c>
      <c r="B8" s="40" t="s">
        <v>476</v>
      </c>
      <c r="C8" s="40" t="s">
        <v>425</v>
      </c>
      <c r="D8" s="40" t="s">
        <v>1456</v>
      </c>
      <c r="E8" s="41"/>
      <c r="F8" s="29"/>
      <c r="G8" s="29" t="s">
        <v>415</v>
      </c>
      <c r="H8" s="29">
        <v>0.5</v>
      </c>
      <c r="I8" s="29" t="s">
        <v>136</v>
      </c>
      <c r="J8" s="29">
        <v>1</v>
      </c>
      <c r="K8" s="16">
        <f t="shared" si="0"/>
        <v>1.5</v>
      </c>
      <c r="L8" s="28"/>
    </row>
    <row r="9" spans="1:12" ht="12.75">
      <c r="A9" s="29">
        <v>4</v>
      </c>
      <c r="B9" s="29" t="s">
        <v>424</v>
      </c>
      <c r="C9" s="29" t="s">
        <v>425</v>
      </c>
      <c r="D9" s="40" t="s">
        <v>1457</v>
      </c>
      <c r="E9" s="41"/>
      <c r="F9" s="29"/>
      <c r="G9" s="29" t="s">
        <v>415</v>
      </c>
      <c r="H9" s="6">
        <v>0.5</v>
      </c>
      <c r="I9" s="29"/>
      <c r="J9" s="29"/>
      <c r="K9" s="16">
        <f t="shared" si="0"/>
        <v>0.5</v>
      </c>
      <c r="L9" s="28"/>
    </row>
    <row r="10" spans="1:12" ht="12.75">
      <c r="A10" s="29">
        <v>5</v>
      </c>
      <c r="B10" s="40" t="s">
        <v>1458</v>
      </c>
      <c r="C10" s="40" t="s">
        <v>425</v>
      </c>
      <c r="D10" s="40" t="s">
        <v>1459</v>
      </c>
      <c r="E10" s="41"/>
      <c r="F10" s="29"/>
      <c r="G10" s="29"/>
      <c r="H10" s="29"/>
      <c r="I10" s="29" t="s">
        <v>132</v>
      </c>
      <c r="J10" s="29">
        <v>1</v>
      </c>
      <c r="K10" s="16">
        <f t="shared" si="0"/>
        <v>1</v>
      </c>
      <c r="L10" s="28"/>
    </row>
    <row r="11" spans="1:12" ht="12.75">
      <c r="A11" s="29">
        <v>6</v>
      </c>
      <c r="B11" s="29" t="s">
        <v>1460</v>
      </c>
      <c r="C11" s="29" t="s">
        <v>425</v>
      </c>
      <c r="D11" s="40" t="s">
        <v>1461</v>
      </c>
      <c r="E11" s="41"/>
      <c r="F11" s="29"/>
      <c r="G11" s="29" t="s">
        <v>415</v>
      </c>
      <c r="H11" s="29">
        <v>0.5</v>
      </c>
      <c r="I11" s="29"/>
      <c r="J11" s="16"/>
      <c r="K11" s="16">
        <f t="shared" si="0"/>
        <v>0.5</v>
      </c>
      <c r="L11" s="16"/>
    </row>
    <row r="12" spans="1:12" ht="12.75">
      <c r="A12" s="29">
        <v>7</v>
      </c>
      <c r="B12" s="29" t="s">
        <v>428</v>
      </c>
      <c r="C12" s="29" t="s">
        <v>425</v>
      </c>
      <c r="D12" s="6" t="s">
        <v>1462</v>
      </c>
      <c r="E12" s="41"/>
      <c r="F12" s="29"/>
      <c r="G12" s="29" t="s">
        <v>449</v>
      </c>
      <c r="H12" s="29">
        <v>0.25</v>
      </c>
      <c r="I12" s="29"/>
      <c r="J12" s="16"/>
      <c r="K12" s="16">
        <f t="shared" si="0"/>
        <v>0.25</v>
      </c>
      <c r="L12" s="16"/>
    </row>
    <row r="13" spans="1:12" ht="12.75">
      <c r="A13" s="29">
        <v>8</v>
      </c>
      <c r="B13" s="40" t="s">
        <v>898</v>
      </c>
      <c r="C13" s="40" t="s">
        <v>425</v>
      </c>
      <c r="D13" s="8" t="s">
        <v>1463</v>
      </c>
      <c r="E13" s="59" t="s">
        <v>1172</v>
      </c>
      <c r="F13" s="29">
        <f>0.5/3</f>
        <v>0.16666666666666666</v>
      </c>
      <c r="G13" s="6"/>
      <c r="H13" s="6"/>
      <c r="I13" s="29"/>
      <c r="J13" s="29"/>
      <c r="K13" s="16">
        <f t="shared" si="0"/>
        <v>0.16666666666666666</v>
      </c>
      <c r="L13" s="28"/>
    </row>
    <row r="14" spans="1:12" ht="12.75">
      <c r="A14" s="29">
        <v>9</v>
      </c>
      <c r="B14" s="40" t="s">
        <v>1007</v>
      </c>
      <c r="C14" s="40" t="s">
        <v>425</v>
      </c>
      <c r="D14" s="40" t="s">
        <v>1459</v>
      </c>
      <c r="E14" s="41"/>
      <c r="F14" s="29"/>
      <c r="G14" s="29"/>
      <c r="H14" s="29"/>
      <c r="I14" s="29" t="s">
        <v>132</v>
      </c>
      <c r="J14" s="29">
        <v>1</v>
      </c>
      <c r="K14" s="16">
        <f t="shared" si="0"/>
        <v>1</v>
      </c>
      <c r="L14" s="28"/>
    </row>
    <row r="15" spans="1:12" ht="12.75">
      <c r="A15" s="29">
        <v>10</v>
      </c>
      <c r="B15" s="29" t="s">
        <v>1464</v>
      </c>
      <c r="C15" s="29" t="s">
        <v>425</v>
      </c>
      <c r="D15" s="40" t="s">
        <v>1462</v>
      </c>
      <c r="E15" s="32"/>
      <c r="F15" s="2"/>
      <c r="G15" s="29" t="s">
        <v>640</v>
      </c>
      <c r="H15" s="29">
        <v>0.5</v>
      </c>
      <c r="I15" s="29"/>
      <c r="J15" s="16"/>
      <c r="K15" s="16">
        <f t="shared" si="0"/>
        <v>0.5</v>
      </c>
      <c r="L15" s="16"/>
    </row>
    <row r="16" spans="1:12" ht="12.75">
      <c r="A16" s="29">
        <v>11</v>
      </c>
      <c r="B16" s="29" t="s">
        <v>506</v>
      </c>
      <c r="C16" s="29" t="s">
        <v>425</v>
      </c>
      <c r="D16" s="40" t="s">
        <v>1465</v>
      </c>
      <c r="E16" s="41"/>
      <c r="F16" s="29"/>
      <c r="G16" s="29" t="s">
        <v>638</v>
      </c>
      <c r="H16" s="29">
        <f>0.5/3</f>
        <v>0.16666666666666666</v>
      </c>
      <c r="I16" s="29"/>
      <c r="J16" s="16"/>
      <c r="K16" s="16">
        <f t="shared" si="0"/>
        <v>0.16666666666666666</v>
      </c>
      <c r="L16" s="16"/>
    </row>
    <row r="17" spans="1:12" ht="12.75">
      <c r="A17" s="29">
        <v>12</v>
      </c>
      <c r="B17" s="40" t="s">
        <v>426</v>
      </c>
      <c r="C17" s="40" t="s">
        <v>340</v>
      </c>
      <c r="D17" s="40" t="s">
        <v>1462</v>
      </c>
      <c r="E17" s="41"/>
      <c r="F17" s="29"/>
      <c r="G17" s="6"/>
      <c r="H17" s="6"/>
      <c r="I17" s="29" t="s">
        <v>76</v>
      </c>
      <c r="J17" s="29">
        <v>1</v>
      </c>
      <c r="K17" s="16">
        <f t="shared" si="0"/>
        <v>1</v>
      </c>
      <c r="L17" s="28"/>
    </row>
    <row r="18" spans="1:12" ht="12.75">
      <c r="A18" s="29">
        <v>13</v>
      </c>
      <c r="B18" s="40" t="s">
        <v>1466</v>
      </c>
      <c r="C18" s="40" t="s">
        <v>340</v>
      </c>
      <c r="D18" s="40" t="s">
        <v>1456</v>
      </c>
      <c r="E18" s="41"/>
      <c r="F18" s="29"/>
      <c r="G18" s="29" t="s">
        <v>640</v>
      </c>
      <c r="H18" s="29">
        <v>0.5</v>
      </c>
      <c r="I18" s="29" t="s">
        <v>2399</v>
      </c>
      <c r="J18" s="29">
        <v>1.33</v>
      </c>
      <c r="K18" s="16">
        <f t="shared" si="0"/>
        <v>1.83</v>
      </c>
      <c r="L18" s="28"/>
    </row>
    <row r="19" spans="1:12" ht="25.5">
      <c r="A19" s="29">
        <v>14</v>
      </c>
      <c r="B19" s="40" t="s">
        <v>1467</v>
      </c>
      <c r="C19" s="40" t="s">
        <v>1468</v>
      </c>
      <c r="D19" s="40" t="s">
        <v>1469</v>
      </c>
      <c r="E19" s="41"/>
      <c r="F19" s="29"/>
      <c r="G19" s="40" t="s">
        <v>1470</v>
      </c>
      <c r="H19" s="29">
        <v>1</v>
      </c>
      <c r="I19" s="29" t="s">
        <v>76</v>
      </c>
      <c r="J19" s="29">
        <v>1</v>
      </c>
      <c r="K19" s="16">
        <f t="shared" si="0"/>
        <v>2</v>
      </c>
      <c r="L19" s="28"/>
    </row>
    <row r="20" spans="1:12" ht="12.75">
      <c r="A20" s="29">
        <v>15</v>
      </c>
      <c r="B20" s="29" t="s">
        <v>436</v>
      </c>
      <c r="C20" s="29" t="s">
        <v>375</v>
      </c>
      <c r="D20" s="40" t="s">
        <v>1471</v>
      </c>
      <c r="E20" s="41"/>
      <c r="F20" s="29"/>
      <c r="G20" s="29" t="s">
        <v>415</v>
      </c>
      <c r="H20" s="6">
        <v>0.5</v>
      </c>
      <c r="I20" s="129"/>
      <c r="J20" s="130"/>
      <c r="K20" s="16">
        <f t="shared" si="0"/>
        <v>0.5</v>
      </c>
      <c r="L20" s="129"/>
    </row>
    <row r="21" spans="1:12" ht="12.75">
      <c r="A21" s="29">
        <v>16</v>
      </c>
      <c r="B21" s="40" t="s">
        <v>440</v>
      </c>
      <c r="C21" s="40" t="s">
        <v>375</v>
      </c>
      <c r="D21" s="40" t="s">
        <v>256</v>
      </c>
      <c r="E21" s="41"/>
      <c r="F21" s="29"/>
      <c r="G21" s="6"/>
      <c r="H21" s="6"/>
      <c r="I21" s="29" t="s">
        <v>1472</v>
      </c>
      <c r="J21" s="29">
        <v>1.5</v>
      </c>
      <c r="K21" s="16">
        <f t="shared" si="0"/>
        <v>1.5</v>
      </c>
      <c r="L21" s="28"/>
    </row>
    <row r="22" spans="1:12" ht="12.75">
      <c r="A22" s="29">
        <v>17</v>
      </c>
      <c r="B22" s="29" t="s">
        <v>443</v>
      </c>
      <c r="C22" s="29" t="s">
        <v>1473</v>
      </c>
      <c r="D22" s="6" t="s">
        <v>1474</v>
      </c>
      <c r="E22" s="41"/>
      <c r="F22" s="29"/>
      <c r="G22" s="29" t="s">
        <v>415</v>
      </c>
      <c r="H22" s="29">
        <v>0.5</v>
      </c>
      <c r="I22" s="29"/>
      <c r="J22" s="16"/>
      <c r="K22" s="16">
        <f t="shared" si="0"/>
        <v>0.5</v>
      </c>
      <c r="L22" s="16"/>
    </row>
    <row r="23" spans="1:12" ht="12.75">
      <c r="A23" s="29">
        <v>18</v>
      </c>
      <c r="B23" s="40" t="s">
        <v>1475</v>
      </c>
      <c r="C23" s="40" t="s">
        <v>471</v>
      </c>
      <c r="D23" s="40" t="s">
        <v>1476</v>
      </c>
      <c r="E23" s="41"/>
      <c r="F23" s="29"/>
      <c r="G23" s="29" t="s">
        <v>415</v>
      </c>
      <c r="H23" s="29">
        <v>0.5</v>
      </c>
      <c r="I23" s="29" t="s">
        <v>75</v>
      </c>
      <c r="J23" s="29">
        <v>1.5</v>
      </c>
      <c r="K23" s="16">
        <f t="shared" si="0"/>
        <v>2</v>
      </c>
      <c r="L23" s="28"/>
    </row>
    <row r="24" spans="1:12" ht="12.75">
      <c r="A24" s="29">
        <v>19</v>
      </c>
      <c r="B24" s="40" t="s">
        <v>1477</v>
      </c>
      <c r="C24" s="40" t="s">
        <v>357</v>
      </c>
      <c r="D24" s="40" t="s">
        <v>1455</v>
      </c>
      <c r="E24" s="41"/>
      <c r="F24" s="29"/>
      <c r="G24" s="40" t="s">
        <v>415</v>
      </c>
      <c r="H24" s="29">
        <v>0.5</v>
      </c>
      <c r="I24" s="29" t="s">
        <v>75</v>
      </c>
      <c r="J24" s="29">
        <v>1.5</v>
      </c>
      <c r="K24" s="16">
        <f t="shared" si="0"/>
        <v>2</v>
      </c>
      <c r="L24" s="28"/>
    </row>
    <row r="25" spans="1:12" ht="12.75">
      <c r="A25" s="29">
        <v>20</v>
      </c>
      <c r="B25" s="29" t="s">
        <v>1478</v>
      </c>
      <c r="C25" s="29" t="s">
        <v>451</v>
      </c>
      <c r="D25" s="40" t="s">
        <v>1479</v>
      </c>
      <c r="E25" s="41"/>
      <c r="F25" s="29"/>
      <c r="G25" s="29" t="s">
        <v>415</v>
      </c>
      <c r="H25" s="29">
        <v>0.5</v>
      </c>
      <c r="I25" s="29"/>
      <c r="J25" s="16"/>
      <c r="K25" s="16">
        <f t="shared" si="0"/>
        <v>0.5</v>
      </c>
      <c r="L25" s="16"/>
    </row>
    <row r="26" spans="1:12" ht="12.75">
      <c r="A26" s="29">
        <v>21</v>
      </c>
      <c r="B26" s="29" t="s">
        <v>1480</v>
      </c>
      <c r="C26" s="29" t="s">
        <v>456</v>
      </c>
      <c r="D26" s="40" t="s">
        <v>1457</v>
      </c>
      <c r="E26" s="41"/>
      <c r="F26" s="29"/>
      <c r="G26" s="29" t="s">
        <v>415</v>
      </c>
      <c r="H26" s="29">
        <v>0.5</v>
      </c>
      <c r="I26" s="29"/>
      <c r="J26" s="16"/>
      <c r="K26" s="16">
        <f t="shared" si="0"/>
        <v>0.5</v>
      </c>
      <c r="L26" s="16"/>
    </row>
    <row r="27" spans="1:12" ht="12.75">
      <c r="A27" s="29">
        <v>22</v>
      </c>
      <c r="B27" s="29" t="s">
        <v>1481</v>
      </c>
      <c r="C27" s="29" t="s">
        <v>463</v>
      </c>
      <c r="D27" s="40" t="s">
        <v>1482</v>
      </c>
      <c r="E27" s="41"/>
      <c r="F27" s="29"/>
      <c r="G27" s="29" t="s">
        <v>459</v>
      </c>
      <c r="H27" s="29">
        <f>0.5/4</f>
        <v>0.125</v>
      </c>
      <c r="I27" s="29"/>
      <c r="J27" s="16"/>
      <c r="K27" s="16">
        <f t="shared" si="0"/>
        <v>0.125</v>
      </c>
      <c r="L27" s="16"/>
    </row>
    <row r="28" spans="1:12" ht="12.75">
      <c r="A28" s="29">
        <v>23</v>
      </c>
      <c r="B28" s="40" t="s">
        <v>777</v>
      </c>
      <c r="C28" s="40" t="s">
        <v>463</v>
      </c>
      <c r="D28" s="40" t="s">
        <v>1455</v>
      </c>
      <c r="E28" s="41"/>
      <c r="F28" s="29"/>
      <c r="G28" s="6"/>
      <c r="H28" s="6"/>
      <c r="I28" s="29" t="s">
        <v>1472</v>
      </c>
      <c r="J28" s="29">
        <v>1.5</v>
      </c>
      <c r="K28" s="16">
        <f t="shared" si="0"/>
        <v>1.5</v>
      </c>
      <c r="L28" s="28"/>
    </row>
    <row r="29" spans="1:12" ht="12.75">
      <c r="A29" s="29">
        <v>24</v>
      </c>
      <c r="B29" s="29" t="s">
        <v>416</v>
      </c>
      <c r="C29" s="29" t="s">
        <v>417</v>
      </c>
      <c r="D29" s="40" t="s">
        <v>257</v>
      </c>
      <c r="E29" s="8"/>
      <c r="F29" s="29"/>
      <c r="G29" s="29" t="s">
        <v>415</v>
      </c>
      <c r="H29" s="6">
        <v>0.5</v>
      </c>
      <c r="I29" s="29"/>
      <c r="J29" s="29"/>
      <c r="K29" s="16">
        <f t="shared" si="0"/>
        <v>0.5</v>
      </c>
      <c r="L29" s="28"/>
    </row>
    <row r="30" spans="1:13" ht="30.75" customHeight="1">
      <c r="A30" s="29">
        <v>25</v>
      </c>
      <c r="B30" s="40" t="s">
        <v>1483</v>
      </c>
      <c r="C30" s="40" t="s">
        <v>581</v>
      </c>
      <c r="D30" s="40" t="s">
        <v>257</v>
      </c>
      <c r="E30" s="41"/>
      <c r="F30" s="29"/>
      <c r="G30" s="6"/>
      <c r="H30" s="6"/>
      <c r="I30" s="29" t="s">
        <v>136</v>
      </c>
      <c r="J30" s="29">
        <v>1</v>
      </c>
      <c r="K30" s="16">
        <f t="shared" si="0"/>
        <v>1</v>
      </c>
      <c r="L30" s="28"/>
      <c r="M30" s="232" t="s">
        <v>1484</v>
      </c>
    </row>
    <row r="31" spans="1:13" ht="12.75">
      <c r="A31" s="29">
        <v>26</v>
      </c>
      <c r="B31" s="40" t="s">
        <v>569</v>
      </c>
      <c r="C31" s="40" t="s">
        <v>423</v>
      </c>
      <c r="D31" s="40" t="s">
        <v>1485</v>
      </c>
      <c r="E31" s="8"/>
      <c r="F31" s="29"/>
      <c r="G31" s="8"/>
      <c r="H31" s="29"/>
      <c r="I31" s="29" t="s">
        <v>45</v>
      </c>
      <c r="J31" s="29">
        <v>1.5</v>
      </c>
      <c r="K31" s="16">
        <f t="shared" si="0"/>
        <v>1.5</v>
      </c>
      <c r="L31" s="28"/>
      <c r="M31" s="232" t="s">
        <v>1484</v>
      </c>
    </row>
    <row r="32" spans="1:12" ht="12.75">
      <c r="A32" s="29">
        <v>27</v>
      </c>
      <c r="B32" s="29" t="s">
        <v>1486</v>
      </c>
      <c r="C32" s="29" t="s">
        <v>423</v>
      </c>
      <c r="D32" s="40" t="s">
        <v>1487</v>
      </c>
      <c r="E32" s="41"/>
      <c r="F32" s="29"/>
      <c r="G32" s="29" t="s">
        <v>415</v>
      </c>
      <c r="H32" s="6">
        <v>0.5</v>
      </c>
      <c r="I32" s="29"/>
      <c r="J32" s="29"/>
      <c r="K32" s="16">
        <f t="shared" si="0"/>
        <v>0.5</v>
      </c>
      <c r="L32" s="28"/>
    </row>
    <row r="33" spans="1:12" ht="12.75">
      <c r="A33" s="29">
        <v>28</v>
      </c>
      <c r="B33" s="40" t="s">
        <v>1028</v>
      </c>
      <c r="C33" s="40" t="s">
        <v>423</v>
      </c>
      <c r="D33" s="40" t="s">
        <v>257</v>
      </c>
      <c r="E33" s="41"/>
      <c r="F33" s="29"/>
      <c r="G33" s="6"/>
      <c r="H33" s="29"/>
      <c r="I33" s="2" t="s">
        <v>260</v>
      </c>
      <c r="J33" s="29">
        <v>2</v>
      </c>
      <c r="K33" s="16">
        <f t="shared" si="0"/>
        <v>2</v>
      </c>
      <c r="L33" s="28"/>
    </row>
    <row r="34" spans="1:12" ht="12.75">
      <c r="A34" s="29">
        <v>29</v>
      </c>
      <c r="B34" s="29" t="s">
        <v>440</v>
      </c>
      <c r="C34" s="29" t="s">
        <v>441</v>
      </c>
      <c r="D34" s="40" t="s">
        <v>1471</v>
      </c>
      <c r="E34" s="41"/>
      <c r="F34" s="29"/>
      <c r="G34" s="29" t="s">
        <v>415</v>
      </c>
      <c r="H34" s="6">
        <v>0.5</v>
      </c>
      <c r="I34" s="5"/>
      <c r="J34" s="6"/>
      <c r="K34" s="16">
        <f t="shared" si="0"/>
        <v>0.5</v>
      </c>
      <c r="L34" s="5"/>
    </row>
    <row r="35" spans="1:12" ht="12.75">
      <c r="A35" s="29">
        <v>30</v>
      </c>
      <c r="B35" s="40" t="s">
        <v>1488</v>
      </c>
      <c r="C35" s="40" t="s">
        <v>333</v>
      </c>
      <c r="D35" s="40" t="s">
        <v>1474</v>
      </c>
      <c r="E35" s="41"/>
      <c r="F35" s="29"/>
      <c r="G35" s="6"/>
      <c r="H35" s="6"/>
      <c r="I35" s="29" t="s">
        <v>1472</v>
      </c>
      <c r="J35" s="29">
        <v>1.5</v>
      </c>
      <c r="K35" s="16">
        <f t="shared" si="0"/>
        <v>1.5</v>
      </c>
      <c r="L35" s="28"/>
    </row>
    <row r="36" spans="1:12" ht="12.75">
      <c r="A36" s="29">
        <v>31</v>
      </c>
      <c r="B36" s="29" t="s">
        <v>477</v>
      </c>
      <c r="C36" s="29" t="s">
        <v>333</v>
      </c>
      <c r="D36" s="6" t="s">
        <v>1489</v>
      </c>
      <c r="E36" s="41"/>
      <c r="F36" s="29"/>
      <c r="G36" s="29" t="s">
        <v>415</v>
      </c>
      <c r="H36" s="29">
        <v>0.5</v>
      </c>
      <c r="I36" s="29"/>
      <c r="J36" s="16"/>
      <c r="K36" s="16">
        <f t="shared" si="0"/>
        <v>0.5</v>
      </c>
      <c r="L36" s="16"/>
    </row>
    <row r="37" spans="1:12" ht="12.75">
      <c r="A37" s="29">
        <v>32</v>
      </c>
      <c r="B37" s="40" t="s">
        <v>1490</v>
      </c>
      <c r="C37" s="40" t="s">
        <v>333</v>
      </c>
      <c r="D37" s="40" t="s">
        <v>1485</v>
      </c>
      <c r="E37" s="41"/>
      <c r="F37" s="29"/>
      <c r="G37" s="29" t="s">
        <v>415</v>
      </c>
      <c r="H37" s="6">
        <v>0.5</v>
      </c>
      <c r="I37" s="29" t="s">
        <v>76</v>
      </c>
      <c r="J37" s="29">
        <v>1</v>
      </c>
      <c r="K37" s="16">
        <f t="shared" si="0"/>
        <v>1.5</v>
      </c>
      <c r="L37" s="28"/>
    </row>
    <row r="38" spans="1:12" ht="12.75">
      <c r="A38" s="29">
        <v>33</v>
      </c>
      <c r="B38" s="29" t="s">
        <v>473</v>
      </c>
      <c r="C38" s="29" t="s">
        <v>474</v>
      </c>
      <c r="D38" s="6" t="s">
        <v>1476</v>
      </c>
      <c r="E38" s="41"/>
      <c r="F38" s="29"/>
      <c r="G38" s="29" t="s">
        <v>415</v>
      </c>
      <c r="H38" s="29">
        <v>0.5</v>
      </c>
      <c r="I38" s="29"/>
      <c r="J38" s="16"/>
      <c r="K38" s="16">
        <f t="shared" si="0"/>
        <v>0.5</v>
      </c>
      <c r="L38" s="16"/>
    </row>
    <row r="39" spans="1:12" ht="12.75">
      <c r="A39" s="29">
        <v>34</v>
      </c>
      <c r="B39" s="29" t="s">
        <v>1491</v>
      </c>
      <c r="C39" s="29" t="s">
        <v>434</v>
      </c>
      <c r="D39" s="40" t="s">
        <v>1454</v>
      </c>
      <c r="E39" s="41"/>
      <c r="F39" s="29"/>
      <c r="G39" s="29" t="s">
        <v>415</v>
      </c>
      <c r="H39" s="6">
        <v>0.5</v>
      </c>
      <c r="I39" s="129"/>
      <c r="J39" s="130"/>
      <c r="K39" s="16">
        <f t="shared" si="0"/>
        <v>0.5</v>
      </c>
      <c r="L39" s="129"/>
    </row>
    <row r="40" spans="1:12" ht="12.75">
      <c r="A40" s="29">
        <v>35</v>
      </c>
      <c r="B40" s="29" t="s">
        <v>445</v>
      </c>
      <c r="C40" s="29" t="s">
        <v>434</v>
      </c>
      <c r="D40" s="40" t="s">
        <v>1471</v>
      </c>
      <c r="E40" s="41"/>
      <c r="F40" s="29"/>
      <c r="G40" s="29" t="s">
        <v>415</v>
      </c>
      <c r="H40" s="6">
        <v>0.5</v>
      </c>
      <c r="I40" s="29"/>
      <c r="J40" s="16"/>
      <c r="K40" s="16">
        <f t="shared" si="0"/>
        <v>0.5</v>
      </c>
      <c r="L40" s="16"/>
    </row>
    <row r="41" spans="1:12" ht="12.75">
      <c r="A41" s="29">
        <v>36</v>
      </c>
      <c r="B41" s="40" t="s">
        <v>1492</v>
      </c>
      <c r="C41" s="40" t="s">
        <v>557</v>
      </c>
      <c r="D41" s="40" t="s">
        <v>1456</v>
      </c>
      <c r="E41" s="41"/>
      <c r="F41" s="29"/>
      <c r="G41" s="29"/>
      <c r="H41" s="29"/>
      <c r="I41" s="29" t="s">
        <v>77</v>
      </c>
      <c r="J41" s="29">
        <v>1</v>
      </c>
      <c r="K41" s="16">
        <f t="shared" si="0"/>
        <v>1</v>
      </c>
      <c r="L41" s="28"/>
    </row>
    <row r="42" spans="1:12" ht="12.75">
      <c r="A42" s="29">
        <v>37</v>
      </c>
      <c r="B42" s="29" t="s">
        <v>1493</v>
      </c>
      <c r="C42" s="29" t="s">
        <v>469</v>
      </c>
      <c r="D42" s="6" t="s">
        <v>1494</v>
      </c>
      <c r="E42" s="41"/>
      <c r="F42" s="29"/>
      <c r="G42" s="29" t="s">
        <v>415</v>
      </c>
      <c r="H42" s="29">
        <v>0.5</v>
      </c>
      <c r="I42" s="29"/>
      <c r="J42" s="16"/>
      <c r="K42" s="16">
        <f t="shared" si="0"/>
        <v>0.5</v>
      </c>
      <c r="L42" s="16"/>
    </row>
    <row r="43" spans="1:12" ht="12.75">
      <c r="A43" s="29">
        <v>38</v>
      </c>
      <c r="B43" s="29" t="s">
        <v>468</v>
      </c>
      <c r="C43" s="29" t="s">
        <v>469</v>
      </c>
      <c r="D43" s="40" t="s">
        <v>1495</v>
      </c>
      <c r="E43" s="41"/>
      <c r="F43" s="29"/>
      <c r="G43" s="29" t="s">
        <v>415</v>
      </c>
      <c r="H43" s="29">
        <v>0.5</v>
      </c>
      <c r="I43" s="29"/>
      <c r="J43" s="16"/>
      <c r="K43" s="16">
        <f t="shared" si="0"/>
        <v>0.5</v>
      </c>
      <c r="L43" s="16"/>
    </row>
    <row r="44" spans="1:12" ht="12.75">
      <c r="A44" s="29">
        <v>39</v>
      </c>
      <c r="B44" s="40" t="s">
        <v>516</v>
      </c>
      <c r="C44" s="40" t="s">
        <v>478</v>
      </c>
      <c r="D44" s="40" t="s">
        <v>1474</v>
      </c>
      <c r="E44" s="41"/>
      <c r="F44" s="29"/>
      <c r="G44" s="6"/>
      <c r="H44" s="6"/>
      <c r="I44" s="29" t="s">
        <v>234</v>
      </c>
      <c r="J44" s="29">
        <v>3</v>
      </c>
      <c r="K44" s="16">
        <f t="shared" si="0"/>
        <v>3</v>
      </c>
      <c r="L44" s="28"/>
    </row>
    <row r="45" spans="1:12" ht="12.75">
      <c r="A45" s="29">
        <v>40</v>
      </c>
      <c r="B45" s="29" t="s">
        <v>477</v>
      </c>
      <c r="C45" s="29" t="s">
        <v>478</v>
      </c>
      <c r="D45" s="6" t="s">
        <v>1476</v>
      </c>
      <c r="E45" s="41"/>
      <c r="F45" s="29"/>
      <c r="G45" s="29" t="s">
        <v>415</v>
      </c>
      <c r="H45" s="29">
        <v>0.5</v>
      </c>
      <c r="I45" s="29"/>
      <c r="J45" s="16"/>
      <c r="K45" s="16">
        <f t="shared" si="0"/>
        <v>0.5</v>
      </c>
      <c r="L45" s="16"/>
    </row>
    <row r="46" spans="1:12" ht="12.75">
      <c r="A46" s="29">
        <v>41</v>
      </c>
      <c r="B46" s="7" t="s">
        <v>1496</v>
      </c>
      <c r="C46" s="7" t="s">
        <v>337</v>
      </c>
      <c r="D46" s="7" t="s">
        <v>1462</v>
      </c>
      <c r="E46" s="30" t="s">
        <v>331</v>
      </c>
      <c r="F46" s="22">
        <v>1</v>
      </c>
      <c r="G46" s="22"/>
      <c r="H46" s="22"/>
      <c r="I46" s="22"/>
      <c r="J46" s="22"/>
      <c r="K46" s="16">
        <f t="shared" si="0"/>
        <v>1</v>
      </c>
      <c r="L46" s="22"/>
    </row>
    <row r="47" spans="1:12" ht="12.75">
      <c r="A47" s="29">
        <v>42</v>
      </c>
      <c r="B47" s="29" t="s">
        <v>1497</v>
      </c>
      <c r="C47" s="29" t="s">
        <v>337</v>
      </c>
      <c r="D47" s="40" t="s">
        <v>1469</v>
      </c>
      <c r="E47" s="41"/>
      <c r="F47" s="29"/>
      <c r="G47" s="29" t="s">
        <v>415</v>
      </c>
      <c r="H47" s="29">
        <v>0.5</v>
      </c>
      <c r="I47" s="29"/>
      <c r="J47" s="16"/>
      <c r="K47" s="16">
        <f t="shared" si="0"/>
        <v>0.5</v>
      </c>
      <c r="L47" s="16"/>
    </row>
    <row r="48" spans="1:12" ht="12.75">
      <c r="A48" s="29">
        <v>43</v>
      </c>
      <c r="B48" s="29" t="s">
        <v>1498</v>
      </c>
      <c r="C48" s="29" t="s">
        <v>337</v>
      </c>
      <c r="D48" s="40" t="s">
        <v>1457</v>
      </c>
      <c r="E48" s="41"/>
      <c r="F48" s="29"/>
      <c r="G48" s="29" t="s">
        <v>415</v>
      </c>
      <c r="H48" s="29">
        <v>0.5</v>
      </c>
      <c r="I48" s="29"/>
      <c r="J48" s="16"/>
      <c r="K48" s="16">
        <f t="shared" si="0"/>
        <v>0.5</v>
      </c>
      <c r="L48" s="16"/>
    </row>
    <row r="49" spans="1:12" ht="12.75">
      <c r="A49" s="29">
        <v>44</v>
      </c>
      <c r="B49" s="40" t="s">
        <v>666</v>
      </c>
      <c r="C49" s="40" t="s">
        <v>500</v>
      </c>
      <c r="D49" s="40" t="s">
        <v>1465</v>
      </c>
      <c r="E49" s="41"/>
      <c r="F49" s="29"/>
      <c r="G49" s="29" t="s">
        <v>638</v>
      </c>
      <c r="H49" s="29">
        <f>0.5/3</f>
        <v>0.16666666666666666</v>
      </c>
      <c r="I49" s="29" t="s">
        <v>77</v>
      </c>
      <c r="J49" s="29">
        <v>1</v>
      </c>
      <c r="K49" s="16">
        <f t="shared" si="0"/>
        <v>1.1666666666666667</v>
      </c>
      <c r="L49" s="28"/>
    </row>
    <row r="50" spans="1:12" ht="12.75">
      <c r="A50" s="29">
        <v>45</v>
      </c>
      <c r="B50" s="40" t="s">
        <v>440</v>
      </c>
      <c r="C50" s="40" t="s">
        <v>500</v>
      </c>
      <c r="D50" s="40"/>
      <c r="E50" s="41"/>
      <c r="F50" s="29"/>
      <c r="G50" s="6"/>
      <c r="H50" s="6"/>
      <c r="I50" s="29" t="s">
        <v>1499</v>
      </c>
      <c r="J50" s="29">
        <v>1.5</v>
      </c>
      <c r="K50" s="16">
        <f t="shared" si="0"/>
        <v>1.5</v>
      </c>
      <c r="L50" s="28"/>
    </row>
    <row r="51" spans="1:12" ht="12.75">
      <c r="A51" s="29">
        <v>46</v>
      </c>
      <c r="B51" s="40" t="s">
        <v>477</v>
      </c>
      <c r="C51" s="40" t="s">
        <v>500</v>
      </c>
      <c r="D51" s="40" t="s">
        <v>1462</v>
      </c>
      <c r="E51" s="41"/>
      <c r="F51" s="29"/>
      <c r="G51" s="6"/>
      <c r="H51" s="6"/>
      <c r="I51" s="29" t="s">
        <v>76</v>
      </c>
      <c r="J51" s="29">
        <v>1</v>
      </c>
      <c r="K51" s="16">
        <f t="shared" si="0"/>
        <v>1</v>
      </c>
      <c r="L51" s="28"/>
    </row>
    <row r="52" spans="1:12" ht="38.25">
      <c r="A52" s="29">
        <v>47</v>
      </c>
      <c r="B52" s="40" t="s">
        <v>355</v>
      </c>
      <c r="C52" s="40" t="s">
        <v>466</v>
      </c>
      <c r="D52" s="40" t="s">
        <v>257</v>
      </c>
      <c r="E52" s="30" t="s">
        <v>2396</v>
      </c>
      <c r="F52" s="30">
        <v>0.83</v>
      </c>
      <c r="G52" s="40" t="s">
        <v>2397</v>
      </c>
      <c r="H52" s="29">
        <v>1.25</v>
      </c>
      <c r="I52" s="29" t="s">
        <v>76</v>
      </c>
      <c r="J52" s="29">
        <v>1</v>
      </c>
      <c r="K52" s="16">
        <f t="shared" si="0"/>
        <v>3.08</v>
      </c>
      <c r="L52" s="28"/>
    </row>
    <row r="53" spans="1:12" ht="12.75">
      <c r="A53" s="29">
        <v>48</v>
      </c>
      <c r="B53" s="40" t="s">
        <v>472</v>
      </c>
      <c r="C53" s="40" t="s">
        <v>466</v>
      </c>
      <c r="D53" s="40" t="s">
        <v>1456</v>
      </c>
      <c r="E53" s="41"/>
      <c r="F53" s="29"/>
      <c r="G53" s="29" t="s">
        <v>415</v>
      </c>
      <c r="H53" s="29">
        <v>0.5</v>
      </c>
      <c r="I53" s="29" t="s">
        <v>2399</v>
      </c>
      <c r="J53" s="29">
        <v>1.33</v>
      </c>
      <c r="K53" s="16">
        <f t="shared" si="0"/>
        <v>1.83</v>
      </c>
      <c r="L53" s="28"/>
    </row>
    <row r="54" spans="1:12" ht="12.75">
      <c r="A54" s="29">
        <v>49</v>
      </c>
      <c r="B54" s="29" t="s">
        <v>1500</v>
      </c>
      <c r="C54" s="29" t="s">
        <v>466</v>
      </c>
      <c r="D54" s="6" t="s">
        <v>1479</v>
      </c>
      <c r="E54" s="41"/>
      <c r="F54" s="29"/>
      <c r="G54" s="29" t="s">
        <v>415</v>
      </c>
      <c r="H54" s="29">
        <v>0.5</v>
      </c>
      <c r="I54" s="29"/>
      <c r="J54" s="16"/>
      <c r="K54" s="16">
        <f t="shared" si="0"/>
        <v>0.5</v>
      </c>
      <c r="L54" s="16"/>
    </row>
    <row r="55" spans="1:12" ht="12.75">
      <c r="A55" s="29">
        <v>50</v>
      </c>
      <c r="B55" s="40" t="s">
        <v>1501</v>
      </c>
      <c r="C55" s="40" t="s">
        <v>466</v>
      </c>
      <c r="D55" s="40" t="s">
        <v>1485</v>
      </c>
      <c r="E55" s="41"/>
      <c r="F55" s="29"/>
      <c r="G55" s="29"/>
      <c r="H55" s="29"/>
      <c r="I55" s="29" t="s">
        <v>45</v>
      </c>
      <c r="J55" s="29">
        <v>1.5</v>
      </c>
      <c r="K55" s="16">
        <f t="shared" si="0"/>
        <v>1.5</v>
      </c>
      <c r="L55" s="28"/>
    </row>
    <row r="56" spans="1:12" ht="12.75">
      <c r="A56" s="29">
        <v>51</v>
      </c>
      <c r="B56" s="40" t="s">
        <v>1502</v>
      </c>
      <c r="C56" s="40" t="s">
        <v>352</v>
      </c>
      <c r="D56" s="40" t="s">
        <v>1456</v>
      </c>
      <c r="E56" s="41"/>
      <c r="F56" s="29"/>
      <c r="G56" s="29"/>
      <c r="H56" s="29"/>
      <c r="I56" s="29" t="s">
        <v>136</v>
      </c>
      <c r="J56" s="29">
        <v>1</v>
      </c>
      <c r="K56" s="16">
        <f t="shared" si="0"/>
        <v>1</v>
      </c>
      <c r="L56" s="28"/>
    </row>
    <row r="57" spans="1:12" ht="12.75">
      <c r="A57" s="29">
        <v>52</v>
      </c>
      <c r="B57" s="40" t="s">
        <v>1503</v>
      </c>
      <c r="C57" s="40" t="s">
        <v>1291</v>
      </c>
      <c r="D57" s="40" t="s">
        <v>1469</v>
      </c>
      <c r="E57" s="41"/>
      <c r="F57" s="29"/>
      <c r="G57" s="29"/>
      <c r="H57" s="29"/>
      <c r="I57" s="29" t="s">
        <v>76</v>
      </c>
      <c r="J57" s="29">
        <v>1</v>
      </c>
      <c r="K57" s="16">
        <f t="shared" si="0"/>
        <v>1</v>
      </c>
      <c r="L57" s="28"/>
    </row>
    <row r="58" spans="1:12" ht="12.75">
      <c r="A58" s="29">
        <v>53</v>
      </c>
      <c r="B58" s="40" t="s">
        <v>1504</v>
      </c>
      <c r="C58" s="40" t="s">
        <v>937</v>
      </c>
      <c r="D58" s="40" t="s">
        <v>1457</v>
      </c>
      <c r="E58" s="41"/>
      <c r="F58" s="29"/>
      <c r="G58" s="6"/>
      <c r="H58" s="6"/>
      <c r="I58" s="29" t="s">
        <v>75</v>
      </c>
      <c r="J58" s="29">
        <v>1.5</v>
      </c>
      <c r="K58" s="16">
        <f t="shared" si="0"/>
        <v>1.5</v>
      </c>
      <c r="L58" s="28"/>
    </row>
    <row r="59" spans="1:12" ht="12.75">
      <c r="A59" s="29">
        <v>54</v>
      </c>
      <c r="B59" s="29" t="s">
        <v>460</v>
      </c>
      <c r="C59" s="29" t="s">
        <v>339</v>
      </c>
      <c r="D59" s="40" t="s">
        <v>1482</v>
      </c>
      <c r="E59" s="41"/>
      <c r="F59" s="29"/>
      <c r="G59" s="29" t="s">
        <v>459</v>
      </c>
      <c r="H59" s="29">
        <f>0.5/4</f>
        <v>0.125</v>
      </c>
      <c r="I59" s="29"/>
      <c r="J59" s="16"/>
      <c r="K59" s="16">
        <f t="shared" si="0"/>
        <v>0.125</v>
      </c>
      <c r="L59" s="16"/>
    </row>
    <row r="60" spans="1:12" ht="12.75">
      <c r="A60" s="29">
        <v>55</v>
      </c>
      <c r="B60" s="242" t="s">
        <v>1505</v>
      </c>
      <c r="C60" s="242" t="s">
        <v>339</v>
      </c>
      <c r="D60" s="242" t="s">
        <v>1456</v>
      </c>
      <c r="E60" s="243"/>
      <c r="F60" s="241"/>
      <c r="G60" s="241"/>
      <c r="H60" s="241"/>
      <c r="I60" s="241" t="s">
        <v>1472</v>
      </c>
      <c r="J60" s="241">
        <v>1.5</v>
      </c>
      <c r="K60" s="16">
        <f t="shared" si="0"/>
        <v>1.5</v>
      </c>
      <c r="L60" s="244"/>
    </row>
    <row r="61" spans="1:12" ht="12.75">
      <c r="A61" s="29">
        <v>56</v>
      </c>
      <c r="B61" s="29" t="s">
        <v>479</v>
      </c>
      <c r="C61" s="29" t="s">
        <v>339</v>
      </c>
      <c r="D61" s="6" t="s">
        <v>1494</v>
      </c>
      <c r="E61" s="41"/>
      <c r="F61" s="29"/>
      <c r="G61" s="29" t="s">
        <v>415</v>
      </c>
      <c r="H61" s="29">
        <v>0.5</v>
      </c>
      <c r="I61" s="29"/>
      <c r="J61" s="16"/>
      <c r="K61" s="16">
        <f t="shared" si="0"/>
        <v>0.5</v>
      </c>
      <c r="L61" s="16"/>
    </row>
    <row r="62" spans="1:12" s="228" customFormat="1" ht="12.75">
      <c r="A62" s="29">
        <v>57</v>
      </c>
      <c r="B62" s="40" t="s">
        <v>1506</v>
      </c>
      <c r="C62" s="40" t="s">
        <v>339</v>
      </c>
      <c r="D62" s="40" t="s">
        <v>1455</v>
      </c>
      <c r="E62" s="41"/>
      <c r="F62" s="29"/>
      <c r="G62" s="29"/>
      <c r="H62" s="29"/>
      <c r="I62" s="29" t="s">
        <v>136</v>
      </c>
      <c r="J62" s="29">
        <v>1</v>
      </c>
      <c r="K62" s="16">
        <f t="shared" si="0"/>
        <v>1</v>
      </c>
      <c r="L62" s="28"/>
    </row>
    <row r="63" spans="1:12" ht="12.75">
      <c r="A63" s="29">
        <v>58</v>
      </c>
      <c r="B63" s="40" t="s">
        <v>1507</v>
      </c>
      <c r="C63" s="40" t="s">
        <v>339</v>
      </c>
      <c r="D63" s="40" t="s">
        <v>1457</v>
      </c>
      <c r="E63" s="41"/>
      <c r="F63" s="29"/>
      <c r="G63" s="6"/>
      <c r="H63" s="29"/>
      <c r="I63" s="29" t="s">
        <v>45</v>
      </c>
      <c r="J63" s="29">
        <v>1.5</v>
      </c>
      <c r="K63" s="16">
        <f t="shared" si="0"/>
        <v>1.5</v>
      </c>
      <c r="L63" s="28"/>
    </row>
    <row r="64" spans="1:12" ht="12.75">
      <c r="A64" s="29">
        <v>59</v>
      </c>
      <c r="B64" s="40" t="s">
        <v>428</v>
      </c>
      <c r="C64" s="40" t="s">
        <v>339</v>
      </c>
      <c r="D64" s="40" t="s">
        <v>1487</v>
      </c>
      <c r="E64" s="41"/>
      <c r="F64" s="29"/>
      <c r="G64" s="29" t="s">
        <v>415</v>
      </c>
      <c r="H64" s="6">
        <v>0.5</v>
      </c>
      <c r="I64" s="29" t="s">
        <v>75</v>
      </c>
      <c r="J64" s="29">
        <v>1.5</v>
      </c>
      <c r="K64" s="16">
        <f t="shared" si="0"/>
        <v>2</v>
      </c>
      <c r="L64" s="28"/>
    </row>
    <row r="65" spans="1:12" ht="12.75">
      <c r="A65" s="29">
        <v>60</v>
      </c>
      <c r="B65" s="40" t="s">
        <v>1491</v>
      </c>
      <c r="C65" s="40" t="s">
        <v>339</v>
      </c>
      <c r="D65" s="40" t="s">
        <v>1485</v>
      </c>
      <c r="E65" s="32"/>
      <c r="F65" s="2"/>
      <c r="G65" s="2"/>
      <c r="H65" s="2"/>
      <c r="I65" s="2" t="s">
        <v>260</v>
      </c>
      <c r="J65" s="2">
        <v>2</v>
      </c>
      <c r="K65" s="16">
        <f t="shared" si="0"/>
        <v>2</v>
      </c>
      <c r="L65" s="35"/>
    </row>
    <row r="66" spans="1:12" ht="12.75">
      <c r="A66" s="29">
        <v>61</v>
      </c>
      <c r="B66" s="40" t="s">
        <v>2398</v>
      </c>
      <c r="C66" s="40" t="s">
        <v>339</v>
      </c>
      <c r="D66" s="40" t="s">
        <v>1476</v>
      </c>
      <c r="E66" s="41"/>
      <c r="F66" s="29"/>
      <c r="G66" s="6"/>
      <c r="H66" s="6"/>
      <c r="I66" s="29" t="s">
        <v>1472</v>
      </c>
      <c r="J66" s="29">
        <v>1.5</v>
      </c>
      <c r="K66" s="16">
        <f t="shared" si="0"/>
        <v>1.5</v>
      </c>
      <c r="L66" s="28"/>
    </row>
    <row r="67" spans="1:12" ht="12.75">
      <c r="A67" s="29">
        <v>62</v>
      </c>
      <c r="B67" s="40" t="s">
        <v>709</v>
      </c>
      <c r="C67" s="40" t="s">
        <v>339</v>
      </c>
      <c r="D67" s="40" t="s">
        <v>257</v>
      </c>
      <c r="E67" s="41"/>
      <c r="F67" s="29"/>
      <c r="G67" s="6"/>
      <c r="H67" s="29"/>
      <c r="I67" s="29" t="s">
        <v>76</v>
      </c>
      <c r="J67" s="29">
        <v>1</v>
      </c>
      <c r="K67" s="16">
        <f t="shared" si="0"/>
        <v>1</v>
      </c>
      <c r="L67" s="28"/>
    </row>
    <row r="68" spans="1:12" ht="12.75">
      <c r="A68" s="29">
        <v>63</v>
      </c>
      <c r="B68" s="40" t="s">
        <v>1508</v>
      </c>
      <c r="C68" s="40" t="s">
        <v>339</v>
      </c>
      <c r="D68" s="40" t="s">
        <v>1456</v>
      </c>
      <c r="E68" s="41"/>
      <c r="F68" s="29"/>
      <c r="G68" s="29"/>
      <c r="H68" s="29"/>
      <c r="I68" s="29" t="s">
        <v>136</v>
      </c>
      <c r="J68" s="29">
        <v>1</v>
      </c>
      <c r="K68" s="16">
        <f t="shared" si="0"/>
        <v>1</v>
      </c>
      <c r="L68" s="28"/>
    </row>
    <row r="69" spans="1:12" ht="12.75">
      <c r="A69" s="29">
        <v>64</v>
      </c>
      <c r="B69" s="40" t="s">
        <v>440</v>
      </c>
      <c r="C69" s="40" t="s">
        <v>339</v>
      </c>
      <c r="D69" s="40" t="s">
        <v>1457</v>
      </c>
      <c r="E69" s="41"/>
      <c r="F69" s="29"/>
      <c r="G69" s="29"/>
      <c r="H69" s="29"/>
      <c r="I69" s="29" t="s">
        <v>77</v>
      </c>
      <c r="J69" s="29">
        <v>1</v>
      </c>
      <c r="K69" s="16">
        <f t="shared" si="0"/>
        <v>1</v>
      </c>
      <c r="L69" s="28"/>
    </row>
    <row r="70" spans="1:12" ht="12.75">
      <c r="A70" s="29">
        <v>65</v>
      </c>
      <c r="B70" s="29" t="s">
        <v>426</v>
      </c>
      <c r="C70" s="29" t="s">
        <v>427</v>
      </c>
      <c r="D70" s="40" t="s">
        <v>1455</v>
      </c>
      <c r="E70" s="41"/>
      <c r="F70" s="29"/>
      <c r="G70" s="29" t="s">
        <v>415</v>
      </c>
      <c r="H70" s="6">
        <v>0.5</v>
      </c>
      <c r="I70" s="29"/>
      <c r="J70" s="29"/>
      <c r="K70" s="16">
        <f t="shared" si="0"/>
        <v>0.5</v>
      </c>
      <c r="L70" s="28"/>
    </row>
    <row r="71" spans="1:12" ht="12.75">
      <c r="A71" s="29">
        <v>66</v>
      </c>
      <c r="B71" s="29" t="s">
        <v>447</v>
      </c>
      <c r="C71" s="29" t="s">
        <v>427</v>
      </c>
      <c r="D71" s="40" t="s">
        <v>1476</v>
      </c>
      <c r="E71" s="41"/>
      <c r="F71" s="29"/>
      <c r="G71" s="29" t="s">
        <v>415</v>
      </c>
      <c r="H71" s="6">
        <v>0.5</v>
      </c>
      <c r="I71" s="29"/>
      <c r="J71" s="16"/>
      <c r="K71" s="16">
        <f aca="true" t="shared" si="1" ref="K71:K124">J71+H71+F71</f>
        <v>0.5</v>
      </c>
      <c r="L71" s="16"/>
    </row>
    <row r="72" spans="1:12" ht="12.75">
      <c r="A72" s="29">
        <v>67</v>
      </c>
      <c r="B72" s="29" t="s">
        <v>438</v>
      </c>
      <c r="C72" s="29" t="s">
        <v>439</v>
      </c>
      <c r="D72" s="40" t="s">
        <v>1471</v>
      </c>
      <c r="E72" s="41"/>
      <c r="F72" s="29"/>
      <c r="G72" s="29" t="s">
        <v>415</v>
      </c>
      <c r="H72" s="6">
        <v>0.5</v>
      </c>
      <c r="I72" s="245"/>
      <c r="J72" s="245"/>
      <c r="K72" s="16">
        <f t="shared" si="1"/>
        <v>0.5</v>
      </c>
      <c r="L72" s="129"/>
    </row>
    <row r="73" spans="1:12" ht="12.75">
      <c r="A73" s="29">
        <v>68</v>
      </c>
      <c r="B73" s="29" t="s">
        <v>355</v>
      </c>
      <c r="C73" s="29" t="s">
        <v>347</v>
      </c>
      <c r="D73" s="40" t="s">
        <v>1462</v>
      </c>
      <c r="E73" s="41"/>
      <c r="F73" s="29"/>
      <c r="G73" s="29" t="s">
        <v>415</v>
      </c>
      <c r="H73" s="29">
        <v>0.5</v>
      </c>
      <c r="I73" s="29"/>
      <c r="J73" s="16"/>
      <c r="K73" s="16">
        <f t="shared" si="1"/>
        <v>0.5</v>
      </c>
      <c r="L73" s="16"/>
    </row>
    <row r="74" spans="1:12" ht="12.75">
      <c r="A74" s="29">
        <v>69</v>
      </c>
      <c r="B74" s="40" t="s">
        <v>467</v>
      </c>
      <c r="C74" s="40" t="s">
        <v>347</v>
      </c>
      <c r="D74" s="40" t="s">
        <v>257</v>
      </c>
      <c r="E74" s="41"/>
      <c r="F74" s="29"/>
      <c r="G74" s="29" t="s">
        <v>415</v>
      </c>
      <c r="H74" s="29">
        <v>0.5</v>
      </c>
      <c r="I74" s="29" t="s">
        <v>76</v>
      </c>
      <c r="J74" s="29">
        <v>1</v>
      </c>
      <c r="K74" s="16">
        <f t="shared" si="1"/>
        <v>1.5</v>
      </c>
      <c r="L74" s="28"/>
    </row>
    <row r="75" spans="1:15" s="246" customFormat="1" ht="42" customHeight="1">
      <c r="A75" s="29">
        <v>70</v>
      </c>
      <c r="B75" s="29" t="s">
        <v>1509</v>
      </c>
      <c r="C75" s="29" t="s">
        <v>430</v>
      </c>
      <c r="D75" s="40" t="s">
        <v>1494</v>
      </c>
      <c r="E75" s="41"/>
      <c r="F75" s="29"/>
      <c r="G75" s="29" t="s">
        <v>415</v>
      </c>
      <c r="H75" s="6">
        <v>0.5</v>
      </c>
      <c r="I75" s="29"/>
      <c r="J75" s="29"/>
      <c r="K75" s="16">
        <f t="shared" si="1"/>
        <v>0.5</v>
      </c>
      <c r="L75" s="28"/>
      <c r="M75" s="233"/>
      <c r="N75" s="233"/>
      <c r="O75" s="233"/>
    </row>
    <row r="76" spans="1:15" s="246" customFormat="1" ht="12.75">
      <c r="A76" s="29">
        <v>71</v>
      </c>
      <c r="B76" s="40" t="s">
        <v>1510</v>
      </c>
      <c r="C76" s="40" t="s">
        <v>349</v>
      </c>
      <c r="D76" s="40" t="s">
        <v>256</v>
      </c>
      <c r="E76" s="41"/>
      <c r="F76" s="29"/>
      <c r="G76" s="29"/>
      <c r="H76" s="29"/>
      <c r="I76" s="29" t="s">
        <v>45</v>
      </c>
      <c r="J76" s="29">
        <v>1.5</v>
      </c>
      <c r="K76" s="16">
        <f t="shared" si="1"/>
        <v>1.5</v>
      </c>
      <c r="L76" s="28"/>
      <c r="M76" s="233"/>
      <c r="N76" s="233"/>
      <c r="O76" s="233"/>
    </row>
    <row r="77" spans="1:15" s="246" customFormat="1" ht="12.75">
      <c r="A77" s="29">
        <v>72</v>
      </c>
      <c r="B77" s="40" t="s">
        <v>1511</v>
      </c>
      <c r="C77" s="40" t="s">
        <v>349</v>
      </c>
      <c r="D77" s="40" t="s">
        <v>1456</v>
      </c>
      <c r="E77" s="41"/>
      <c r="F77" s="29"/>
      <c r="G77" s="29"/>
      <c r="H77" s="29"/>
      <c r="I77" s="29" t="s">
        <v>1472</v>
      </c>
      <c r="J77" s="29">
        <v>1.5</v>
      </c>
      <c r="K77" s="16">
        <f t="shared" si="1"/>
        <v>1.5</v>
      </c>
      <c r="L77" s="28"/>
      <c r="M77" s="233"/>
      <c r="N77" s="233"/>
      <c r="O77" s="233"/>
    </row>
    <row r="78" spans="1:15" s="246" customFormat="1" ht="12.75">
      <c r="A78" s="29">
        <v>73</v>
      </c>
      <c r="B78" s="29" t="s">
        <v>1512</v>
      </c>
      <c r="C78" s="29" t="s">
        <v>349</v>
      </c>
      <c r="D78" s="40" t="s">
        <v>1482</v>
      </c>
      <c r="E78" s="41"/>
      <c r="F78" s="29"/>
      <c r="G78" s="29" t="s">
        <v>459</v>
      </c>
      <c r="H78" s="29">
        <f>0.5/4</f>
        <v>0.125</v>
      </c>
      <c r="I78" s="29"/>
      <c r="J78" s="16"/>
      <c r="K78" s="16">
        <f t="shared" si="1"/>
        <v>0.125</v>
      </c>
      <c r="L78" s="16"/>
      <c r="M78" s="233"/>
      <c r="N78" s="233"/>
      <c r="O78" s="233"/>
    </row>
    <row r="79" spans="1:15" s="246" customFormat="1" ht="12.75">
      <c r="A79" s="29">
        <v>74</v>
      </c>
      <c r="B79" s="40" t="s">
        <v>1513</v>
      </c>
      <c r="C79" s="40" t="s">
        <v>349</v>
      </c>
      <c r="D79" s="40" t="s">
        <v>1459</v>
      </c>
      <c r="E79" s="41"/>
      <c r="F79" s="29"/>
      <c r="G79" s="29"/>
      <c r="H79" s="29"/>
      <c r="I79" s="29" t="s">
        <v>44</v>
      </c>
      <c r="J79" s="29">
        <v>3</v>
      </c>
      <c r="K79" s="16">
        <f t="shared" si="1"/>
        <v>3</v>
      </c>
      <c r="L79" s="28"/>
      <c r="M79" s="233"/>
      <c r="N79" s="233"/>
      <c r="O79" s="233"/>
    </row>
    <row r="80" spans="1:15" s="246" customFormat="1" ht="12.75">
      <c r="A80" s="29">
        <v>75</v>
      </c>
      <c r="B80" s="29" t="s">
        <v>437</v>
      </c>
      <c r="C80" s="29" t="s">
        <v>349</v>
      </c>
      <c r="D80" s="40" t="s">
        <v>1471</v>
      </c>
      <c r="E80" s="41"/>
      <c r="F80" s="29"/>
      <c r="G80" s="29" t="s">
        <v>415</v>
      </c>
      <c r="H80" s="6">
        <v>0.5</v>
      </c>
      <c r="I80" s="129"/>
      <c r="J80" s="130"/>
      <c r="K80" s="16">
        <f t="shared" si="1"/>
        <v>0.5</v>
      </c>
      <c r="L80" s="129"/>
      <c r="M80" s="233"/>
      <c r="N80" s="233"/>
      <c r="O80" s="233"/>
    </row>
    <row r="81" spans="1:13" s="227" customFormat="1" ht="76.5">
      <c r="A81" s="29">
        <v>76</v>
      </c>
      <c r="B81" s="40" t="s">
        <v>720</v>
      </c>
      <c r="C81" s="40" t="s">
        <v>422</v>
      </c>
      <c r="D81" s="40" t="s">
        <v>1476</v>
      </c>
      <c r="E81" s="29"/>
      <c r="F81" s="29"/>
      <c r="G81" s="42"/>
      <c r="H81" s="16"/>
      <c r="I81" s="40" t="s">
        <v>1514</v>
      </c>
      <c r="J81" s="29">
        <v>2</v>
      </c>
      <c r="K81" s="16">
        <f t="shared" si="1"/>
        <v>2</v>
      </c>
      <c r="L81" s="28"/>
      <c r="M81" s="229"/>
    </row>
    <row r="82" spans="1:13" s="227" customFormat="1" ht="12.75">
      <c r="A82" s="29">
        <v>77</v>
      </c>
      <c r="B82" s="29" t="s">
        <v>421</v>
      </c>
      <c r="C82" s="29" t="s">
        <v>422</v>
      </c>
      <c r="D82" s="40" t="s">
        <v>1489</v>
      </c>
      <c r="E82" s="41"/>
      <c r="F82" s="29"/>
      <c r="G82" s="29" t="s">
        <v>419</v>
      </c>
      <c r="H82" s="6">
        <f>0.5/3</f>
        <v>0.16666666666666666</v>
      </c>
      <c r="I82" s="29"/>
      <c r="J82" s="29"/>
      <c r="K82" s="16">
        <f t="shared" si="1"/>
        <v>0.16666666666666666</v>
      </c>
      <c r="L82" s="28"/>
      <c r="M82" s="229"/>
    </row>
    <row r="83" spans="1:12" ht="25.5">
      <c r="A83" s="29">
        <v>78</v>
      </c>
      <c r="B83" s="40" t="s">
        <v>989</v>
      </c>
      <c r="C83" s="40" t="s">
        <v>422</v>
      </c>
      <c r="D83" s="40" t="s">
        <v>256</v>
      </c>
      <c r="E83" s="41"/>
      <c r="F83" s="29"/>
      <c r="G83" s="40" t="s">
        <v>2467</v>
      </c>
      <c r="H83" s="29">
        <v>0.5</v>
      </c>
      <c r="I83" s="29" t="s">
        <v>260</v>
      </c>
      <c r="J83" s="29">
        <v>2</v>
      </c>
      <c r="K83" s="16">
        <f t="shared" si="1"/>
        <v>2.5</v>
      </c>
      <c r="L83" s="28"/>
    </row>
    <row r="84" spans="1:12" ht="12.75">
      <c r="A84" s="29">
        <v>79</v>
      </c>
      <c r="B84" s="208" t="s">
        <v>440</v>
      </c>
      <c r="C84" s="208" t="s">
        <v>453</v>
      </c>
      <c r="D84" s="208" t="s">
        <v>1469</v>
      </c>
      <c r="E84" s="248"/>
      <c r="F84" s="247"/>
      <c r="G84" s="247" t="s">
        <v>449</v>
      </c>
      <c r="H84" s="247">
        <v>0.25</v>
      </c>
      <c r="I84" s="247" t="s">
        <v>77</v>
      </c>
      <c r="J84" s="247">
        <v>1</v>
      </c>
      <c r="K84" s="16">
        <f t="shared" si="1"/>
        <v>1.25</v>
      </c>
      <c r="L84" s="249"/>
    </row>
    <row r="85" spans="1:12" ht="12.75">
      <c r="A85" s="29">
        <v>80</v>
      </c>
      <c r="B85" s="29" t="s">
        <v>1515</v>
      </c>
      <c r="C85" s="29" t="s">
        <v>450</v>
      </c>
      <c r="D85" s="40" t="s">
        <v>1487</v>
      </c>
      <c r="E85" s="41"/>
      <c r="F85" s="29"/>
      <c r="G85" s="29" t="s">
        <v>449</v>
      </c>
      <c r="H85" s="29">
        <v>0.25</v>
      </c>
      <c r="I85" s="29"/>
      <c r="J85" s="16"/>
      <c r="K85" s="16">
        <f t="shared" si="1"/>
        <v>0.25</v>
      </c>
      <c r="L85" s="16"/>
    </row>
    <row r="86" spans="1:12" ht="12.75">
      <c r="A86" s="29">
        <v>81</v>
      </c>
      <c r="B86" s="40" t="s">
        <v>440</v>
      </c>
      <c r="C86" s="40" t="s">
        <v>450</v>
      </c>
      <c r="D86" s="40" t="s">
        <v>1485</v>
      </c>
      <c r="E86" s="41"/>
      <c r="F86" s="29"/>
      <c r="G86" s="6"/>
      <c r="H86" s="6"/>
      <c r="I86" s="29" t="s">
        <v>76</v>
      </c>
      <c r="J86" s="29">
        <v>1</v>
      </c>
      <c r="K86" s="16">
        <f t="shared" si="1"/>
        <v>1</v>
      </c>
      <c r="L86" s="28"/>
    </row>
    <row r="87" spans="1:12" ht="12.75">
      <c r="A87" s="29">
        <v>82</v>
      </c>
      <c r="B87" s="29" t="s">
        <v>355</v>
      </c>
      <c r="C87" s="29" t="s">
        <v>435</v>
      </c>
      <c r="D87" s="40" t="s">
        <v>1471</v>
      </c>
      <c r="E87" s="41"/>
      <c r="F87" s="29"/>
      <c r="G87" s="29" t="s">
        <v>415</v>
      </c>
      <c r="H87" s="6">
        <v>0.5</v>
      </c>
      <c r="I87" s="129"/>
      <c r="J87" s="130"/>
      <c r="K87" s="16">
        <f t="shared" si="1"/>
        <v>0.5</v>
      </c>
      <c r="L87" s="129"/>
    </row>
    <row r="88" spans="1:12" ht="12.75">
      <c r="A88" s="29">
        <v>83</v>
      </c>
      <c r="B88" s="40" t="s">
        <v>496</v>
      </c>
      <c r="C88" s="40" t="s">
        <v>1516</v>
      </c>
      <c r="D88" s="40" t="s">
        <v>1459</v>
      </c>
      <c r="E88" s="41"/>
      <c r="F88" s="29"/>
      <c r="G88" s="29"/>
      <c r="H88" s="29"/>
      <c r="I88" s="29" t="s">
        <v>132</v>
      </c>
      <c r="J88" s="29">
        <v>1</v>
      </c>
      <c r="K88" s="16">
        <f t="shared" si="1"/>
        <v>1</v>
      </c>
      <c r="L88" s="28"/>
    </row>
    <row r="89" spans="1:12" ht="12.75">
      <c r="A89" s="29">
        <v>84</v>
      </c>
      <c r="B89" s="29" t="s">
        <v>464</v>
      </c>
      <c r="C89" s="29" t="s">
        <v>465</v>
      </c>
      <c r="D89" s="40" t="s">
        <v>257</v>
      </c>
      <c r="E89" s="41"/>
      <c r="F89" s="29"/>
      <c r="G89" s="29" t="s">
        <v>449</v>
      </c>
      <c r="H89" s="29">
        <v>0.25</v>
      </c>
      <c r="I89" s="29"/>
      <c r="J89" s="16"/>
      <c r="K89" s="16">
        <f t="shared" si="1"/>
        <v>0.25</v>
      </c>
      <c r="L89" s="16"/>
    </row>
    <row r="90" spans="1:12" ht="12.75">
      <c r="A90" s="29">
        <v>85</v>
      </c>
      <c r="B90" s="40" t="s">
        <v>1517</v>
      </c>
      <c r="C90" s="40" t="s">
        <v>541</v>
      </c>
      <c r="D90" s="40" t="s">
        <v>1479</v>
      </c>
      <c r="E90" s="41"/>
      <c r="F90" s="29"/>
      <c r="G90" s="6"/>
      <c r="H90" s="6"/>
      <c r="I90" s="29" t="s">
        <v>76</v>
      </c>
      <c r="J90" s="29">
        <v>1</v>
      </c>
      <c r="K90" s="16">
        <f t="shared" si="1"/>
        <v>1</v>
      </c>
      <c r="L90" s="28"/>
    </row>
    <row r="91" spans="1:12" ht="25.5">
      <c r="A91" s="29">
        <v>86</v>
      </c>
      <c r="B91" s="29" t="s">
        <v>421</v>
      </c>
      <c r="C91" s="29" t="s">
        <v>429</v>
      </c>
      <c r="D91" s="8" t="s">
        <v>1518</v>
      </c>
      <c r="E91" s="8"/>
      <c r="F91" s="29"/>
      <c r="G91" s="40" t="s">
        <v>1519</v>
      </c>
      <c r="H91" s="6">
        <v>1</v>
      </c>
      <c r="I91" s="29"/>
      <c r="J91" s="29"/>
      <c r="K91" s="16">
        <f t="shared" si="1"/>
        <v>1</v>
      </c>
      <c r="L91" s="28"/>
    </row>
    <row r="92" spans="1:12" ht="12.75">
      <c r="A92" s="29">
        <v>87</v>
      </c>
      <c r="B92" s="40" t="s">
        <v>899</v>
      </c>
      <c r="C92" s="40" t="s">
        <v>1520</v>
      </c>
      <c r="D92" s="40" t="s">
        <v>1456</v>
      </c>
      <c r="E92" s="41"/>
      <c r="F92" s="29"/>
      <c r="G92" s="29"/>
      <c r="H92" s="29"/>
      <c r="I92" s="29" t="s">
        <v>136</v>
      </c>
      <c r="J92" s="29">
        <v>1</v>
      </c>
      <c r="K92" s="16">
        <f t="shared" si="1"/>
        <v>1</v>
      </c>
      <c r="L92" s="28"/>
    </row>
    <row r="93" spans="1:12" ht="12.75">
      <c r="A93" s="29">
        <v>88</v>
      </c>
      <c r="B93" s="40" t="s">
        <v>433</v>
      </c>
      <c r="C93" s="40" t="s">
        <v>346</v>
      </c>
      <c r="D93" s="40" t="s">
        <v>1485</v>
      </c>
      <c r="E93" s="41"/>
      <c r="F93" s="29"/>
      <c r="G93" s="6"/>
      <c r="H93" s="6"/>
      <c r="I93" s="29" t="s">
        <v>136</v>
      </c>
      <c r="J93" s="29">
        <v>1</v>
      </c>
      <c r="K93" s="16">
        <f t="shared" si="1"/>
        <v>1</v>
      </c>
      <c r="L93" s="28"/>
    </row>
    <row r="94" spans="1:12" ht="12.75">
      <c r="A94" s="29">
        <v>89</v>
      </c>
      <c r="B94" s="29" t="s">
        <v>433</v>
      </c>
      <c r="C94" s="29" t="s">
        <v>346</v>
      </c>
      <c r="D94" s="40" t="s">
        <v>1454</v>
      </c>
      <c r="E94" s="41"/>
      <c r="F94" s="29"/>
      <c r="G94" s="29" t="s">
        <v>415</v>
      </c>
      <c r="H94" s="6">
        <v>0.5</v>
      </c>
      <c r="I94" s="245"/>
      <c r="J94" s="245"/>
      <c r="K94" s="16">
        <f t="shared" si="1"/>
        <v>0.5</v>
      </c>
      <c r="L94" s="129"/>
    </row>
    <row r="95" spans="1:12" ht="12.75">
      <c r="A95" s="29">
        <v>90</v>
      </c>
      <c r="B95" s="40" t="s">
        <v>571</v>
      </c>
      <c r="C95" s="40" t="s">
        <v>346</v>
      </c>
      <c r="D95" s="40" t="s">
        <v>1456</v>
      </c>
      <c r="E95" s="41"/>
      <c r="F95" s="29"/>
      <c r="G95" s="29"/>
      <c r="H95" s="29"/>
      <c r="I95" s="29" t="s">
        <v>136</v>
      </c>
      <c r="J95" s="29">
        <v>1</v>
      </c>
      <c r="K95" s="16">
        <f t="shared" si="1"/>
        <v>1</v>
      </c>
      <c r="L95" s="28"/>
    </row>
    <row r="96" spans="1:12" ht="12.75">
      <c r="A96" s="29">
        <v>91</v>
      </c>
      <c r="B96" s="29" t="s">
        <v>448</v>
      </c>
      <c r="C96" s="29" t="s">
        <v>346</v>
      </c>
      <c r="D96" s="40" t="s">
        <v>1487</v>
      </c>
      <c r="E96" s="41"/>
      <c r="F96" s="29"/>
      <c r="G96" s="29" t="s">
        <v>449</v>
      </c>
      <c r="H96" s="29">
        <v>0.25</v>
      </c>
      <c r="I96" s="29" t="s">
        <v>1499</v>
      </c>
      <c r="J96" s="16">
        <v>1.5</v>
      </c>
      <c r="K96" s="16">
        <f t="shared" si="1"/>
        <v>1.75</v>
      </c>
      <c r="L96" s="16"/>
    </row>
    <row r="97" spans="1:13" s="238" customFormat="1" ht="25.5">
      <c r="A97" s="2">
        <v>92</v>
      </c>
      <c r="B97" s="33" t="s">
        <v>1521</v>
      </c>
      <c r="C97" s="33" t="s">
        <v>346</v>
      </c>
      <c r="D97" s="33" t="s">
        <v>256</v>
      </c>
      <c r="E97" s="32" t="s">
        <v>2375</v>
      </c>
      <c r="F97" s="2">
        <f>1/3</f>
        <v>0.3333333333333333</v>
      </c>
      <c r="G97" s="33" t="s">
        <v>2395</v>
      </c>
      <c r="H97" s="27">
        <f>0.167+0.5</f>
        <v>0.667</v>
      </c>
      <c r="I97" s="2" t="s">
        <v>38</v>
      </c>
      <c r="J97" s="2">
        <v>3</v>
      </c>
      <c r="K97" s="1">
        <f t="shared" si="1"/>
        <v>4.000333333333333</v>
      </c>
      <c r="L97" s="35"/>
      <c r="M97" s="231"/>
    </row>
    <row r="98" spans="1:12" ht="12.75">
      <c r="A98" s="29">
        <v>93</v>
      </c>
      <c r="B98" s="29" t="s">
        <v>883</v>
      </c>
      <c r="C98" s="29" t="s">
        <v>346</v>
      </c>
      <c r="D98" s="40" t="s">
        <v>1462</v>
      </c>
      <c r="E98" s="41"/>
      <c r="F98" s="29"/>
      <c r="G98" s="29" t="s">
        <v>647</v>
      </c>
      <c r="H98" s="29">
        <v>0.25</v>
      </c>
      <c r="I98" s="29"/>
      <c r="J98" s="16"/>
      <c r="K98" s="16">
        <f t="shared" si="1"/>
        <v>0.25</v>
      </c>
      <c r="L98" s="16"/>
    </row>
    <row r="99" spans="1:12" ht="12.75">
      <c r="A99" s="29">
        <v>94</v>
      </c>
      <c r="B99" s="40" t="s">
        <v>1522</v>
      </c>
      <c r="C99" s="40" t="s">
        <v>497</v>
      </c>
      <c r="D99" s="40" t="s">
        <v>1485</v>
      </c>
      <c r="E99" s="41"/>
      <c r="F99" s="29"/>
      <c r="G99" s="29"/>
      <c r="H99" s="29"/>
      <c r="I99" s="29" t="s">
        <v>76</v>
      </c>
      <c r="J99" s="29">
        <v>1</v>
      </c>
      <c r="K99" s="16">
        <f t="shared" si="1"/>
        <v>1</v>
      </c>
      <c r="L99" s="28"/>
    </row>
    <row r="100" spans="1:12" ht="12.75">
      <c r="A100" s="29">
        <v>95</v>
      </c>
      <c r="B100" s="40" t="s">
        <v>603</v>
      </c>
      <c r="C100" s="40" t="s">
        <v>470</v>
      </c>
      <c r="D100" s="40" t="s">
        <v>256</v>
      </c>
      <c r="E100" s="41"/>
      <c r="F100" s="29"/>
      <c r="G100" s="6"/>
      <c r="H100" s="6"/>
      <c r="I100" s="29" t="s">
        <v>136</v>
      </c>
      <c r="J100" s="29">
        <v>1</v>
      </c>
      <c r="K100" s="16">
        <f t="shared" si="1"/>
        <v>1</v>
      </c>
      <c r="L100" s="28"/>
    </row>
    <row r="101" spans="1:12" ht="12.75">
      <c r="A101" s="29">
        <v>96</v>
      </c>
      <c r="B101" s="29" t="s">
        <v>1523</v>
      </c>
      <c r="C101" s="29" t="s">
        <v>470</v>
      </c>
      <c r="D101" s="40" t="s">
        <v>1474</v>
      </c>
      <c r="E101" s="41"/>
      <c r="F101" s="29"/>
      <c r="G101" s="29" t="s">
        <v>415</v>
      </c>
      <c r="H101" s="29">
        <v>0.5</v>
      </c>
      <c r="I101" s="29"/>
      <c r="J101" s="16"/>
      <c r="K101" s="16">
        <f t="shared" si="1"/>
        <v>0.5</v>
      </c>
      <c r="L101" s="16"/>
    </row>
    <row r="102" spans="1:12" ht="12.75">
      <c r="A102" s="29">
        <v>97</v>
      </c>
      <c r="B102" s="40" t="s">
        <v>1524</v>
      </c>
      <c r="C102" s="40" t="s">
        <v>511</v>
      </c>
      <c r="D102" s="40" t="s">
        <v>1485</v>
      </c>
      <c r="E102" s="41"/>
      <c r="F102" s="29"/>
      <c r="G102" s="6"/>
      <c r="H102" s="29"/>
      <c r="I102" s="29" t="s">
        <v>76</v>
      </c>
      <c r="J102" s="29">
        <v>1</v>
      </c>
      <c r="K102" s="16">
        <f t="shared" si="1"/>
        <v>1</v>
      </c>
      <c r="L102" s="28"/>
    </row>
    <row r="103" spans="1:12" ht="12.75">
      <c r="A103" s="29">
        <v>98</v>
      </c>
      <c r="B103" s="29" t="s">
        <v>1525</v>
      </c>
      <c r="C103" s="29" t="s">
        <v>420</v>
      </c>
      <c r="D103" s="40" t="s">
        <v>1489</v>
      </c>
      <c r="E103" s="41"/>
      <c r="F103" s="29"/>
      <c r="G103" s="29" t="s">
        <v>419</v>
      </c>
      <c r="H103" s="6">
        <f>0.5/3</f>
        <v>0.16666666666666666</v>
      </c>
      <c r="I103" s="29"/>
      <c r="J103" s="29"/>
      <c r="K103" s="16">
        <f t="shared" si="1"/>
        <v>0.16666666666666666</v>
      </c>
      <c r="L103" s="28"/>
    </row>
    <row r="104" spans="1:12" ht="12.75">
      <c r="A104" s="29">
        <v>99</v>
      </c>
      <c r="B104" s="29" t="s">
        <v>1526</v>
      </c>
      <c r="C104" s="29" t="s">
        <v>420</v>
      </c>
      <c r="D104" s="40" t="s">
        <v>1471</v>
      </c>
      <c r="E104" s="41"/>
      <c r="F104" s="29"/>
      <c r="G104" s="29" t="s">
        <v>415</v>
      </c>
      <c r="H104" s="6">
        <v>0.5</v>
      </c>
      <c r="I104" s="5"/>
      <c r="J104" s="6"/>
      <c r="K104" s="16">
        <f t="shared" si="1"/>
        <v>0.5</v>
      </c>
      <c r="L104" s="5"/>
    </row>
    <row r="105" spans="1:12" ht="12.75">
      <c r="A105" s="29">
        <v>100</v>
      </c>
      <c r="B105" s="29" t="s">
        <v>475</v>
      </c>
      <c r="C105" s="29" t="s">
        <v>420</v>
      </c>
      <c r="D105" s="6" t="s">
        <v>1462</v>
      </c>
      <c r="E105" s="41"/>
      <c r="F105" s="29"/>
      <c r="G105" s="29" t="s">
        <v>449</v>
      </c>
      <c r="H105" s="29">
        <v>0.25</v>
      </c>
      <c r="I105" s="29"/>
      <c r="J105" s="16"/>
      <c r="K105" s="16">
        <f t="shared" si="1"/>
        <v>0.25</v>
      </c>
      <c r="L105" s="16"/>
    </row>
    <row r="106" spans="1:12" ht="12.75">
      <c r="A106" s="29">
        <v>101</v>
      </c>
      <c r="B106" s="40" t="s">
        <v>454</v>
      </c>
      <c r="C106" s="40" t="s">
        <v>455</v>
      </c>
      <c r="D106" s="40" t="s">
        <v>1469</v>
      </c>
      <c r="E106" s="41"/>
      <c r="F106" s="29"/>
      <c r="G106" s="29" t="s">
        <v>449</v>
      </c>
      <c r="H106" s="29">
        <v>0.25</v>
      </c>
      <c r="I106" s="29" t="s">
        <v>77</v>
      </c>
      <c r="J106" s="29">
        <v>1</v>
      </c>
      <c r="K106" s="16">
        <f t="shared" si="1"/>
        <v>1.25</v>
      </c>
      <c r="L106" s="28"/>
    </row>
    <row r="107" spans="1:12" ht="12.75">
      <c r="A107" s="29">
        <v>102</v>
      </c>
      <c r="B107" s="40" t="s">
        <v>1527</v>
      </c>
      <c r="C107" s="40" t="s">
        <v>602</v>
      </c>
      <c r="D107" s="40" t="s">
        <v>256</v>
      </c>
      <c r="E107" s="41"/>
      <c r="F107" s="29"/>
      <c r="G107" s="6"/>
      <c r="H107" s="6"/>
      <c r="I107" s="29" t="s">
        <v>76</v>
      </c>
      <c r="J107" s="29">
        <v>1</v>
      </c>
      <c r="K107" s="16">
        <f t="shared" si="1"/>
        <v>1</v>
      </c>
      <c r="L107" s="28"/>
    </row>
    <row r="108" spans="1:12" ht="12.75">
      <c r="A108" s="29">
        <v>103</v>
      </c>
      <c r="B108" s="29" t="s">
        <v>1528</v>
      </c>
      <c r="C108" s="29" t="s">
        <v>452</v>
      </c>
      <c r="D108" s="40" t="s">
        <v>1479</v>
      </c>
      <c r="E108" s="41"/>
      <c r="F108" s="29"/>
      <c r="G108" s="29" t="s">
        <v>415</v>
      </c>
      <c r="H108" s="29">
        <v>0.5</v>
      </c>
      <c r="I108" s="29"/>
      <c r="J108" s="16"/>
      <c r="K108" s="16">
        <f t="shared" si="1"/>
        <v>0.5</v>
      </c>
      <c r="L108" s="16"/>
    </row>
    <row r="109" spans="1:12" ht="12.75">
      <c r="A109" s="29">
        <v>104</v>
      </c>
      <c r="B109" s="40" t="s">
        <v>651</v>
      </c>
      <c r="C109" s="40" t="s">
        <v>350</v>
      </c>
      <c r="D109" s="40" t="s">
        <v>1494</v>
      </c>
      <c r="E109" s="41"/>
      <c r="F109" s="29"/>
      <c r="G109" s="6"/>
      <c r="H109" s="6"/>
      <c r="I109" s="29" t="s">
        <v>76</v>
      </c>
      <c r="J109" s="29">
        <v>1</v>
      </c>
      <c r="K109" s="16">
        <f t="shared" si="1"/>
        <v>1</v>
      </c>
      <c r="L109" s="28"/>
    </row>
    <row r="110" spans="1:12" ht="12.75">
      <c r="A110" s="29">
        <v>105</v>
      </c>
      <c r="B110" s="40" t="s">
        <v>1529</v>
      </c>
      <c r="C110" s="40" t="s">
        <v>616</v>
      </c>
      <c r="D110" s="40" t="s">
        <v>1476</v>
      </c>
      <c r="E110" s="41"/>
      <c r="F110" s="29"/>
      <c r="G110" s="6"/>
      <c r="H110" s="6"/>
      <c r="I110" s="29" t="s">
        <v>76</v>
      </c>
      <c r="J110" s="29">
        <v>1</v>
      </c>
      <c r="K110" s="16">
        <f t="shared" si="1"/>
        <v>1</v>
      </c>
      <c r="L110" s="28"/>
    </row>
    <row r="111" spans="1:12" ht="12.75">
      <c r="A111" s="29">
        <v>106</v>
      </c>
      <c r="B111" s="29" t="s">
        <v>1530</v>
      </c>
      <c r="C111" s="29" t="s">
        <v>442</v>
      </c>
      <c r="D111" s="40" t="s">
        <v>1471</v>
      </c>
      <c r="E111" s="41"/>
      <c r="F111" s="29"/>
      <c r="G111" s="29" t="s">
        <v>415</v>
      </c>
      <c r="H111" s="6">
        <v>0.5</v>
      </c>
      <c r="I111" s="29"/>
      <c r="J111" s="16"/>
      <c r="K111" s="16">
        <f t="shared" si="1"/>
        <v>0.5</v>
      </c>
      <c r="L111" s="16"/>
    </row>
    <row r="112" spans="1:12" ht="12.75">
      <c r="A112" s="29">
        <v>107</v>
      </c>
      <c r="B112" s="40" t="s">
        <v>907</v>
      </c>
      <c r="C112" s="40" t="s">
        <v>442</v>
      </c>
      <c r="D112" s="40" t="s">
        <v>1456</v>
      </c>
      <c r="E112" s="41"/>
      <c r="F112" s="29"/>
      <c r="G112" s="29"/>
      <c r="H112" s="29"/>
      <c r="I112" s="29" t="s">
        <v>136</v>
      </c>
      <c r="J112" s="29">
        <v>1</v>
      </c>
      <c r="K112" s="16">
        <f t="shared" si="1"/>
        <v>1</v>
      </c>
      <c r="L112" s="28"/>
    </row>
    <row r="113" spans="1:12" ht="12.75">
      <c r="A113" s="29">
        <v>108</v>
      </c>
      <c r="B113" s="29" t="s">
        <v>446</v>
      </c>
      <c r="C113" s="29" t="s">
        <v>335</v>
      </c>
      <c r="D113" s="40" t="s">
        <v>256</v>
      </c>
      <c r="E113" s="41"/>
      <c r="F113" s="29"/>
      <c r="G113" s="29" t="s">
        <v>415</v>
      </c>
      <c r="H113" s="6">
        <v>0.5</v>
      </c>
      <c r="I113" s="29"/>
      <c r="J113" s="16"/>
      <c r="K113" s="16">
        <f t="shared" si="1"/>
        <v>0.5</v>
      </c>
      <c r="L113" s="16"/>
    </row>
    <row r="114" spans="1:12" ht="12.75">
      <c r="A114" s="29">
        <v>109</v>
      </c>
      <c r="B114" s="40" t="s">
        <v>651</v>
      </c>
      <c r="C114" s="40" t="s">
        <v>335</v>
      </c>
      <c r="D114" s="40" t="s">
        <v>1455</v>
      </c>
      <c r="E114" s="41"/>
      <c r="F114" s="29"/>
      <c r="G114" s="29"/>
      <c r="H114" s="29"/>
      <c r="I114" s="29" t="s">
        <v>136</v>
      </c>
      <c r="J114" s="29">
        <v>1</v>
      </c>
      <c r="K114" s="16">
        <f t="shared" si="1"/>
        <v>1</v>
      </c>
      <c r="L114" s="28"/>
    </row>
    <row r="115" spans="1:12" ht="12.75">
      <c r="A115" s="29">
        <v>110</v>
      </c>
      <c r="B115" s="40" t="s">
        <v>1531</v>
      </c>
      <c r="C115" s="40" t="s">
        <v>335</v>
      </c>
      <c r="D115" s="40" t="s">
        <v>1456</v>
      </c>
      <c r="E115" s="41"/>
      <c r="F115" s="29"/>
      <c r="G115" s="29" t="s">
        <v>638</v>
      </c>
      <c r="H115" s="29">
        <f>0.5/3</f>
        <v>0.16666666666666666</v>
      </c>
      <c r="I115" s="29" t="s">
        <v>77</v>
      </c>
      <c r="J115" s="29">
        <v>1</v>
      </c>
      <c r="K115" s="16">
        <f t="shared" si="1"/>
        <v>1.1666666666666667</v>
      </c>
      <c r="L115" s="28"/>
    </row>
    <row r="116" spans="1:12" ht="12.75">
      <c r="A116" s="29">
        <v>111</v>
      </c>
      <c r="B116" s="40" t="s">
        <v>355</v>
      </c>
      <c r="C116" s="40" t="s">
        <v>335</v>
      </c>
      <c r="D116" s="8" t="s">
        <v>1532</v>
      </c>
      <c r="E116" s="59" t="s">
        <v>1172</v>
      </c>
      <c r="F116" s="29">
        <f>0.5/3</f>
        <v>0.16666666666666666</v>
      </c>
      <c r="G116" s="6"/>
      <c r="H116" s="6"/>
      <c r="I116" s="29"/>
      <c r="J116" s="29"/>
      <c r="K116" s="16">
        <f t="shared" si="1"/>
        <v>0.16666666666666666</v>
      </c>
      <c r="L116" s="28"/>
    </row>
    <row r="117" spans="1:12" ht="12.75">
      <c r="A117" s="29">
        <v>112</v>
      </c>
      <c r="B117" s="40" t="s">
        <v>1533</v>
      </c>
      <c r="C117" s="40" t="s">
        <v>335</v>
      </c>
      <c r="D117" s="40" t="s">
        <v>1469</v>
      </c>
      <c r="E117" s="41"/>
      <c r="F117" s="29"/>
      <c r="G117" s="6"/>
      <c r="H117" s="6"/>
      <c r="I117" s="29" t="s">
        <v>76</v>
      </c>
      <c r="J117" s="29">
        <v>1</v>
      </c>
      <c r="K117" s="16">
        <f t="shared" si="1"/>
        <v>1</v>
      </c>
      <c r="L117" s="28"/>
    </row>
    <row r="118" spans="1:12" ht="12.75">
      <c r="A118" s="29">
        <v>113</v>
      </c>
      <c r="B118" s="40" t="s">
        <v>457</v>
      </c>
      <c r="C118" s="40" t="s">
        <v>458</v>
      </c>
      <c r="D118" s="40" t="s">
        <v>1455</v>
      </c>
      <c r="E118" s="41"/>
      <c r="F118" s="29"/>
      <c r="G118" s="29" t="s">
        <v>415</v>
      </c>
      <c r="H118" s="29">
        <v>0.5</v>
      </c>
      <c r="I118" s="29" t="s">
        <v>122</v>
      </c>
      <c r="J118" s="29">
        <v>1.33</v>
      </c>
      <c r="K118" s="16">
        <f t="shared" si="1"/>
        <v>1.83</v>
      </c>
      <c r="L118" s="28"/>
    </row>
    <row r="119" spans="1:12" ht="12.75">
      <c r="A119" s="29">
        <v>114</v>
      </c>
      <c r="B119" s="40" t="s">
        <v>1534</v>
      </c>
      <c r="C119" s="40" t="s">
        <v>574</v>
      </c>
      <c r="D119" s="8" t="s">
        <v>1532</v>
      </c>
      <c r="E119" s="59" t="s">
        <v>1172</v>
      </c>
      <c r="F119" s="29">
        <f>0.5/3</f>
        <v>0.16666666666666666</v>
      </c>
      <c r="G119" s="6"/>
      <c r="H119" s="6"/>
      <c r="I119" s="29"/>
      <c r="J119" s="29"/>
      <c r="K119" s="16">
        <f t="shared" si="1"/>
        <v>0.16666666666666666</v>
      </c>
      <c r="L119" s="28"/>
    </row>
    <row r="120" spans="1:12" ht="12.75">
      <c r="A120" s="29">
        <v>115</v>
      </c>
      <c r="B120" s="29" t="s">
        <v>413</v>
      </c>
      <c r="C120" s="29" t="s">
        <v>414</v>
      </c>
      <c r="D120" s="40" t="s">
        <v>1462</v>
      </c>
      <c r="E120" s="32"/>
      <c r="F120" s="2"/>
      <c r="G120" s="29" t="s">
        <v>415</v>
      </c>
      <c r="H120" s="6">
        <v>0.5</v>
      </c>
      <c r="I120" s="29"/>
      <c r="J120" s="29"/>
      <c r="K120" s="16">
        <f t="shared" si="1"/>
        <v>0.5</v>
      </c>
      <c r="L120" s="28"/>
    </row>
    <row r="121" spans="1:12" ht="12.75">
      <c r="A121" s="29">
        <v>116</v>
      </c>
      <c r="B121" s="29" t="s">
        <v>443</v>
      </c>
      <c r="C121" s="29" t="s">
        <v>444</v>
      </c>
      <c r="D121" s="40" t="s">
        <v>1471</v>
      </c>
      <c r="E121" s="41"/>
      <c r="F121" s="29"/>
      <c r="G121" s="29" t="s">
        <v>415</v>
      </c>
      <c r="H121" s="6">
        <v>0.5</v>
      </c>
      <c r="I121" s="29"/>
      <c r="J121" s="16"/>
      <c r="K121" s="16">
        <f t="shared" si="1"/>
        <v>0.5</v>
      </c>
      <c r="L121" s="16"/>
    </row>
    <row r="122" spans="1:12" ht="12.75">
      <c r="A122" s="29">
        <v>117</v>
      </c>
      <c r="B122" s="29" t="s">
        <v>1535</v>
      </c>
      <c r="C122" s="29" t="s">
        <v>418</v>
      </c>
      <c r="D122" s="40" t="s">
        <v>1454</v>
      </c>
      <c r="E122" s="41"/>
      <c r="F122" s="29"/>
      <c r="G122" s="29" t="s">
        <v>419</v>
      </c>
      <c r="H122" s="6">
        <f>0.5/3</f>
        <v>0.16666666666666666</v>
      </c>
      <c r="I122" s="29"/>
      <c r="J122" s="29"/>
      <c r="K122" s="16">
        <f t="shared" si="1"/>
        <v>0.16666666666666666</v>
      </c>
      <c r="L122" s="28" t="s">
        <v>2400</v>
      </c>
    </row>
    <row r="123" spans="1:12" ht="12.75">
      <c r="A123" s="29">
        <v>118</v>
      </c>
      <c r="B123" s="40" t="s">
        <v>461</v>
      </c>
      <c r="C123" s="40" t="s">
        <v>462</v>
      </c>
      <c r="D123" s="40" t="s">
        <v>1476</v>
      </c>
      <c r="E123" s="41"/>
      <c r="F123" s="29"/>
      <c r="G123" s="29"/>
      <c r="H123" s="29"/>
      <c r="I123" s="29" t="s">
        <v>136</v>
      </c>
      <c r="J123" s="29">
        <v>1</v>
      </c>
      <c r="K123" s="16">
        <f t="shared" si="1"/>
        <v>1</v>
      </c>
      <c r="L123" s="28"/>
    </row>
    <row r="124" spans="1:12" s="228" customFormat="1" ht="12.75">
      <c r="A124" s="29">
        <v>119</v>
      </c>
      <c r="B124" s="29" t="s">
        <v>461</v>
      </c>
      <c r="C124" s="29" t="s">
        <v>462</v>
      </c>
      <c r="D124" s="40" t="s">
        <v>1482</v>
      </c>
      <c r="E124" s="41"/>
      <c r="F124" s="29"/>
      <c r="G124" s="29" t="s">
        <v>459</v>
      </c>
      <c r="H124" s="29">
        <f>0.5/4</f>
        <v>0.125</v>
      </c>
      <c r="I124" s="29"/>
      <c r="J124" s="16"/>
      <c r="K124" s="16">
        <f t="shared" si="1"/>
        <v>0.125</v>
      </c>
      <c r="L124" s="16"/>
    </row>
  </sheetData>
  <sheetProtection/>
  <mergeCells count="4">
    <mergeCell ref="B1:L1"/>
    <mergeCell ref="B2:L2"/>
    <mergeCell ref="B3:L3"/>
    <mergeCell ref="A4:L4"/>
  </mergeCells>
  <printOptions/>
  <pageMargins left="0.45" right="0.2"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
      <selection activeCell="N164" sqref="N164"/>
    </sheetView>
  </sheetViews>
  <sheetFormatPr defaultColWidth="9.140625" defaultRowHeight="12.75"/>
  <cols>
    <col min="1" max="1" width="4.140625" style="230" bestFit="1" customWidth="1"/>
    <col min="2" max="2" width="20.57421875" style="230" bestFit="1" customWidth="1"/>
    <col min="3" max="3" width="8.140625" style="239" customWidth="1"/>
    <col min="4" max="4" width="13.140625" style="239" bestFit="1" customWidth="1"/>
    <col min="5" max="5" width="10.421875" style="290" bestFit="1" customWidth="1"/>
    <col min="6" max="6" width="10.421875" style="232" bestFit="1" customWidth="1"/>
    <col min="7" max="7" width="18.140625" style="239" bestFit="1" customWidth="1"/>
    <col min="8" max="8" width="10.421875" style="232" bestFit="1" customWidth="1"/>
    <col min="9" max="9" width="20.00390625" style="230" customWidth="1"/>
    <col min="10" max="10" width="6.140625" style="232" customWidth="1"/>
    <col min="11" max="11" width="7.7109375" style="232" customWidth="1"/>
    <col min="12" max="12" width="5.7109375" style="232" bestFit="1" customWidth="1"/>
    <col min="13" max="16384" width="9.140625" style="230" customWidth="1"/>
  </cols>
  <sheetData>
    <row r="1" spans="1:12" ht="12.75">
      <c r="A1" s="238"/>
      <c r="B1" s="238"/>
      <c r="C1" s="251"/>
      <c r="D1" s="251"/>
      <c r="E1" s="252"/>
      <c r="F1" s="231"/>
      <c r="G1" s="251"/>
      <c r="H1" s="231"/>
      <c r="I1" s="238"/>
      <c r="J1" s="231"/>
      <c r="K1" s="231"/>
      <c r="L1" s="231"/>
    </row>
    <row r="2" spans="1:12" ht="15.75">
      <c r="A2" s="238"/>
      <c r="B2" s="376" t="s">
        <v>25</v>
      </c>
      <c r="C2" s="377"/>
      <c r="D2" s="377"/>
      <c r="E2" s="377"/>
      <c r="F2" s="377"/>
      <c r="G2" s="377"/>
      <c r="H2" s="377"/>
      <c r="I2" s="377"/>
      <c r="J2" s="377"/>
      <c r="K2" s="377"/>
      <c r="L2" s="377"/>
    </row>
    <row r="3" spans="1:17" s="234" customFormat="1" ht="15.75">
      <c r="A3" s="253"/>
      <c r="B3" s="376" t="s">
        <v>1536</v>
      </c>
      <c r="C3" s="377"/>
      <c r="D3" s="377"/>
      <c r="E3" s="377"/>
      <c r="F3" s="377"/>
      <c r="G3" s="377"/>
      <c r="H3" s="377"/>
      <c r="I3" s="377"/>
      <c r="J3" s="377"/>
      <c r="K3" s="377"/>
      <c r="L3" s="377"/>
      <c r="M3" s="254"/>
      <c r="N3" s="254"/>
      <c r="O3" s="254"/>
      <c r="P3" s="254"/>
      <c r="Q3" s="254"/>
    </row>
    <row r="4" spans="1:12" s="65" customFormat="1" ht="28.5" customHeight="1">
      <c r="A4" s="366" t="s">
        <v>2478</v>
      </c>
      <c r="B4" s="366"/>
      <c r="C4" s="366"/>
      <c r="D4" s="367"/>
      <c r="E4" s="367"/>
      <c r="F4" s="367"/>
      <c r="G4" s="367"/>
      <c r="H4" s="367"/>
      <c r="I4" s="367"/>
      <c r="J4" s="367"/>
      <c r="K4" s="367"/>
      <c r="L4" s="367"/>
    </row>
    <row r="5" spans="1:12" s="65" customFormat="1" ht="24.75" customHeight="1">
      <c r="A5" s="347"/>
      <c r="B5" s="347"/>
      <c r="C5" s="347"/>
      <c r="D5" s="348"/>
      <c r="E5" s="348"/>
      <c r="F5" s="348"/>
      <c r="G5" s="348"/>
      <c r="H5" s="348"/>
      <c r="I5" s="348"/>
      <c r="J5" s="348"/>
      <c r="K5" s="348"/>
      <c r="L5" s="348"/>
    </row>
    <row r="6" spans="1:13" ht="38.25">
      <c r="A6" s="33" t="s">
        <v>1127</v>
      </c>
      <c r="B6" s="255" t="s">
        <v>1537</v>
      </c>
      <c r="C6" s="256" t="s">
        <v>19</v>
      </c>
      <c r="D6" s="256" t="s">
        <v>299</v>
      </c>
      <c r="E6" s="257" t="s">
        <v>17</v>
      </c>
      <c r="F6" s="255" t="s">
        <v>4</v>
      </c>
      <c r="G6" s="255" t="s">
        <v>5</v>
      </c>
      <c r="H6" s="255" t="s">
        <v>6</v>
      </c>
      <c r="I6" s="255" t="s">
        <v>1538</v>
      </c>
      <c r="J6" s="258" t="s">
        <v>4</v>
      </c>
      <c r="K6" s="255" t="s">
        <v>18</v>
      </c>
      <c r="L6" s="256" t="s">
        <v>8</v>
      </c>
      <c r="M6" s="2" t="s">
        <v>2405</v>
      </c>
    </row>
    <row r="7" spans="1:13" ht="12.75">
      <c r="A7" s="40">
        <v>1</v>
      </c>
      <c r="B7" s="40" t="s">
        <v>608</v>
      </c>
      <c r="C7" s="40" t="s">
        <v>432</v>
      </c>
      <c r="D7" s="4" t="s">
        <v>1539</v>
      </c>
      <c r="E7" s="259"/>
      <c r="F7" s="260"/>
      <c r="G7" s="4"/>
      <c r="H7" s="260"/>
      <c r="I7" s="40" t="s">
        <v>51</v>
      </c>
      <c r="J7" s="260">
        <v>0.6</v>
      </c>
      <c r="K7" s="260">
        <f aca="true" t="shared" si="0" ref="K7:K38">J7+H7+F7</f>
        <v>0.6</v>
      </c>
      <c r="L7" s="260"/>
      <c r="M7" s="29"/>
    </row>
    <row r="8" spans="1:15" ht="12.75">
      <c r="A8" s="40">
        <v>2</v>
      </c>
      <c r="B8" s="40" t="s">
        <v>519</v>
      </c>
      <c r="C8" s="40" t="s">
        <v>432</v>
      </c>
      <c r="D8" s="4" t="s">
        <v>1432</v>
      </c>
      <c r="E8" s="259"/>
      <c r="F8" s="260"/>
      <c r="G8" s="4" t="s">
        <v>1540</v>
      </c>
      <c r="H8" s="40">
        <v>0.5</v>
      </c>
      <c r="I8" s="7" t="s">
        <v>303</v>
      </c>
      <c r="J8" s="260">
        <v>0.6</v>
      </c>
      <c r="K8" s="260">
        <f t="shared" si="0"/>
        <v>1.1</v>
      </c>
      <c r="L8" s="260"/>
      <c r="M8" s="29"/>
      <c r="O8" s="261"/>
    </row>
    <row r="9" spans="1:13" ht="12.75">
      <c r="A9" s="40">
        <v>3</v>
      </c>
      <c r="B9" s="40" t="s">
        <v>475</v>
      </c>
      <c r="C9" s="262" t="s">
        <v>432</v>
      </c>
      <c r="D9" s="4" t="s">
        <v>1541</v>
      </c>
      <c r="E9" s="262"/>
      <c r="F9" s="262"/>
      <c r="G9" s="4" t="s">
        <v>1542</v>
      </c>
      <c r="H9" s="40">
        <f>1/4</f>
        <v>0.25</v>
      </c>
      <c r="I9" s="40"/>
      <c r="J9" s="40"/>
      <c r="K9" s="260">
        <f t="shared" si="0"/>
        <v>0.25</v>
      </c>
      <c r="L9" s="260"/>
      <c r="M9" s="29"/>
    </row>
    <row r="10" spans="1:13" ht="12.75">
      <c r="A10" s="40">
        <v>4</v>
      </c>
      <c r="B10" s="40" t="s">
        <v>445</v>
      </c>
      <c r="C10" s="61" t="s">
        <v>432</v>
      </c>
      <c r="D10" s="75" t="s">
        <v>1543</v>
      </c>
      <c r="E10" s="259"/>
      <c r="F10" s="260"/>
      <c r="G10" s="4" t="s">
        <v>1542</v>
      </c>
      <c r="H10" s="40">
        <f>0.5/4</f>
        <v>0.125</v>
      </c>
      <c r="I10" s="40"/>
      <c r="J10" s="40"/>
      <c r="K10" s="260">
        <f t="shared" si="0"/>
        <v>0.125</v>
      </c>
      <c r="L10" s="260"/>
      <c r="M10" s="29"/>
    </row>
    <row r="11" spans="1:13" ht="12.75">
      <c r="A11" s="40">
        <v>5</v>
      </c>
      <c r="B11" s="40" t="s">
        <v>1544</v>
      </c>
      <c r="C11" s="40" t="s">
        <v>432</v>
      </c>
      <c r="D11" s="4" t="s">
        <v>1432</v>
      </c>
      <c r="E11" s="40"/>
      <c r="F11" s="260"/>
      <c r="G11" s="4" t="s">
        <v>1542</v>
      </c>
      <c r="H11" s="40">
        <f>1/4</f>
        <v>0.25</v>
      </c>
      <c r="I11" s="40" t="s">
        <v>52</v>
      </c>
      <c r="J11" s="260">
        <v>0.75</v>
      </c>
      <c r="K11" s="260">
        <f t="shared" si="0"/>
        <v>1</v>
      </c>
      <c r="L11" s="260"/>
      <c r="M11" s="29"/>
    </row>
    <row r="12" spans="1:13" ht="12.75">
      <c r="A12" s="40">
        <v>6</v>
      </c>
      <c r="B12" s="40" t="s">
        <v>1545</v>
      </c>
      <c r="C12" s="61" t="s">
        <v>432</v>
      </c>
      <c r="D12" s="4" t="s">
        <v>1546</v>
      </c>
      <c r="E12" s="263"/>
      <c r="F12" s="260"/>
      <c r="G12" s="61" t="s">
        <v>419</v>
      </c>
      <c r="H12" s="40">
        <v>0.167</v>
      </c>
      <c r="I12" s="40"/>
      <c r="J12" s="40"/>
      <c r="K12" s="260">
        <f t="shared" si="0"/>
        <v>0.167</v>
      </c>
      <c r="L12" s="260"/>
      <c r="M12" s="29"/>
    </row>
    <row r="13" spans="1:15" s="267" customFormat="1" ht="12.75">
      <c r="A13" s="40">
        <v>7</v>
      </c>
      <c r="B13" s="40" t="s">
        <v>1547</v>
      </c>
      <c r="C13" s="40" t="s">
        <v>432</v>
      </c>
      <c r="D13" s="4" t="s">
        <v>1548</v>
      </c>
      <c r="E13" s="264"/>
      <c r="F13" s="262"/>
      <c r="G13" s="40"/>
      <c r="H13" s="262"/>
      <c r="I13" s="262" t="s">
        <v>1549</v>
      </c>
      <c r="J13" s="265">
        <v>0.8</v>
      </c>
      <c r="K13" s="260">
        <f t="shared" si="0"/>
        <v>0.8</v>
      </c>
      <c r="L13" s="266"/>
      <c r="M13" s="42"/>
      <c r="N13" s="230"/>
      <c r="O13" s="230"/>
    </row>
    <row r="14" spans="1:14" s="267" customFormat="1" ht="12.75">
      <c r="A14" s="40">
        <v>8</v>
      </c>
      <c r="B14" s="40" t="s">
        <v>1550</v>
      </c>
      <c r="C14" s="40" t="s">
        <v>425</v>
      </c>
      <c r="D14" s="4" t="s">
        <v>1551</v>
      </c>
      <c r="E14" s="259"/>
      <c r="F14" s="260"/>
      <c r="G14" s="4"/>
      <c r="H14" s="260"/>
      <c r="I14" s="40" t="s">
        <v>51</v>
      </c>
      <c r="J14" s="260">
        <v>0.6</v>
      </c>
      <c r="K14" s="260">
        <f t="shared" si="0"/>
        <v>0.6</v>
      </c>
      <c r="L14" s="260"/>
      <c r="M14" s="42"/>
      <c r="N14" s="230"/>
    </row>
    <row r="15" spans="1:15" s="267" customFormat="1" ht="12.75">
      <c r="A15" s="40">
        <v>9</v>
      </c>
      <c r="B15" s="40" t="s">
        <v>1552</v>
      </c>
      <c r="C15" s="40" t="s">
        <v>425</v>
      </c>
      <c r="D15" s="4" t="s">
        <v>1553</v>
      </c>
      <c r="E15" s="268"/>
      <c r="F15" s="40"/>
      <c r="G15" s="40"/>
      <c r="H15" s="40"/>
      <c r="I15" s="40" t="s">
        <v>55</v>
      </c>
      <c r="J15" s="260">
        <v>0.6</v>
      </c>
      <c r="K15" s="260">
        <f t="shared" si="0"/>
        <v>0.6</v>
      </c>
      <c r="L15" s="40"/>
      <c r="M15" s="42"/>
      <c r="N15" s="269"/>
      <c r="O15" s="230"/>
    </row>
    <row r="16" spans="1:15" s="267" customFormat="1" ht="12.75">
      <c r="A16" s="40">
        <v>10</v>
      </c>
      <c r="B16" s="61" t="s">
        <v>584</v>
      </c>
      <c r="C16" s="4" t="s">
        <v>425</v>
      </c>
      <c r="D16" s="75" t="s">
        <v>289</v>
      </c>
      <c r="E16" s="268"/>
      <c r="F16" s="40"/>
      <c r="G16" s="4" t="s">
        <v>1554</v>
      </c>
      <c r="H16" s="40">
        <v>0.1</v>
      </c>
      <c r="I16" s="40"/>
      <c r="J16" s="40"/>
      <c r="K16" s="260">
        <f t="shared" si="0"/>
        <v>0.1</v>
      </c>
      <c r="L16" s="260"/>
      <c r="M16" s="42"/>
      <c r="N16" s="230"/>
      <c r="O16" s="230"/>
    </row>
    <row r="17" spans="1:13" ht="12.75">
      <c r="A17" s="40">
        <v>11</v>
      </c>
      <c r="B17" s="40" t="s">
        <v>1558</v>
      </c>
      <c r="C17" s="40" t="s">
        <v>425</v>
      </c>
      <c r="D17" s="4" t="s">
        <v>1553</v>
      </c>
      <c r="E17" s="268"/>
      <c r="F17" s="40"/>
      <c r="G17" s="40"/>
      <c r="H17" s="40"/>
      <c r="I17" s="262" t="s">
        <v>1559</v>
      </c>
      <c r="J17" s="265">
        <v>0.8</v>
      </c>
      <c r="K17" s="260">
        <f t="shared" si="0"/>
        <v>0.8</v>
      </c>
      <c r="L17" s="4"/>
      <c r="M17" s="29"/>
    </row>
    <row r="18" spans="1:13" ht="12.75">
      <c r="A18" s="40">
        <v>12</v>
      </c>
      <c r="B18" s="40" t="s">
        <v>1558</v>
      </c>
      <c r="C18" s="40" t="s">
        <v>425</v>
      </c>
      <c r="D18" s="4" t="s">
        <v>1560</v>
      </c>
      <c r="E18" s="264"/>
      <c r="F18" s="262"/>
      <c r="G18" s="4" t="s">
        <v>1540</v>
      </c>
      <c r="H18" s="40">
        <v>0.5</v>
      </c>
      <c r="I18" s="7" t="s">
        <v>292</v>
      </c>
      <c r="J18" s="260">
        <v>0.6</v>
      </c>
      <c r="K18" s="260">
        <f t="shared" si="0"/>
        <v>1.1</v>
      </c>
      <c r="L18" s="266"/>
      <c r="M18" s="29"/>
    </row>
    <row r="19" spans="1:13" ht="12.75">
      <c r="A19" s="40">
        <v>13</v>
      </c>
      <c r="B19" s="40" t="s">
        <v>586</v>
      </c>
      <c r="C19" s="61" t="s">
        <v>425</v>
      </c>
      <c r="D19" s="75" t="s">
        <v>1432</v>
      </c>
      <c r="E19" s="259"/>
      <c r="F19" s="260"/>
      <c r="G19" s="4" t="s">
        <v>1542</v>
      </c>
      <c r="H19" s="40">
        <f>1/4</f>
        <v>0.25</v>
      </c>
      <c r="I19" s="40"/>
      <c r="J19" s="40"/>
      <c r="K19" s="260">
        <f t="shared" si="0"/>
        <v>0.25</v>
      </c>
      <c r="L19" s="260"/>
      <c r="M19" s="29"/>
    </row>
    <row r="20" spans="1:13" ht="12.75">
      <c r="A20" s="40">
        <v>14</v>
      </c>
      <c r="B20" s="40" t="s">
        <v>1561</v>
      </c>
      <c r="C20" s="40" t="s">
        <v>425</v>
      </c>
      <c r="D20" s="4" t="s">
        <v>1541</v>
      </c>
      <c r="E20" s="259"/>
      <c r="F20" s="260"/>
      <c r="G20" s="4"/>
      <c r="H20" s="260"/>
      <c r="I20" s="40" t="s">
        <v>255</v>
      </c>
      <c r="J20" s="260">
        <v>0.75</v>
      </c>
      <c r="K20" s="260">
        <f t="shared" si="0"/>
        <v>0.75</v>
      </c>
      <c r="L20" s="260"/>
      <c r="M20" s="29" t="s">
        <v>2422</v>
      </c>
    </row>
    <row r="21" spans="1:14" ht="12.75">
      <c r="A21" s="40">
        <v>15</v>
      </c>
      <c r="B21" s="40" t="s">
        <v>1562</v>
      </c>
      <c r="C21" s="61" t="s">
        <v>425</v>
      </c>
      <c r="D21" s="75" t="s">
        <v>119</v>
      </c>
      <c r="E21" s="259"/>
      <c r="F21" s="260"/>
      <c r="G21" s="4" t="s">
        <v>1554</v>
      </c>
      <c r="H21" s="40">
        <v>0.1</v>
      </c>
      <c r="I21" s="40"/>
      <c r="J21" s="40"/>
      <c r="K21" s="260">
        <f t="shared" si="0"/>
        <v>0.1</v>
      </c>
      <c r="L21" s="260"/>
      <c r="M21" s="29"/>
      <c r="N21" s="267"/>
    </row>
    <row r="22" spans="1:13" ht="12.75">
      <c r="A22" s="40">
        <v>16</v>
      </c>
      <c r="B22" s="40" t="s">
        <v>1563</v>
      </c>
      <c r="C22" s="61" t="s">
        <v>425</v>
      </c>
      <c r="D22" s="4" t="s">
        <v>1564</v>
      </c>
      <c r="E22" s="259"/>
      <c r="F22" s="260"/>
      <c r="G22" s="61" t="s">
        <v>449</v>
      </c>
      <c r="H22" s="40">
        <v>0.25</v>
      </c>
      <c r="I22" s="40"/>
      <c r="J22" s="40"/>
      <c r="K22" s="260">
        <f t="shared" si="0"/>
        <v>0.25</v>
      </c>
      <c r="L22" s="260"/>
      <c r="M22" s="29"/>
    </row>
    <row r="23" spans="1:13" ht="12.75">
      <c r="A23" s="40">
        <v>17</v>
      </c>
      <c r="B23" s="40" t="s">
        <v>1565</v>
      </c>
      <c r="C23" s="40" t="s">
        <v>425</v>
      </c>
      <c r="D23" s="4" t="s">
        <v>1566</v>
      </c>
      <c r="E23" s="268"/>
      <c r="F23" s="40"/>
      <c r="G23" s="40"/>
      <c r="H23" s="40"/>
      <c r="I23" s="40" t="s">
        <v>76</v>
      </c>
      <c r="J23" s="265">
        <v>1</v>
      </c>
      <c r="K23" s="260">
        <f t="shared" si="0"/>
        <v>1</v>
      </c>
      <c r="L23" s="4"/>
      <c r="M23" s="29"/>
    </row>
    <row r="24" spans="1:13" ht="12.75">
      <c r="A24" s="40">
        <v>18</v>
      </c>
      <c r="B24" s="40" t="s">
        <v>1567</v>
      </c>
      <c r="C24" s="40" t="s">
        <v>425</v>
      </c>
      <c r="D24" s="4" t="s">
        <v>1551</v>
      </c>
      <c r="E24" s="259"/>
      <c r="F24" s="260"/>
      <c r="G24" s="4"/>
      <c r="H24" s="260"/>
      <c r="I24" s="40" t="s">
        <v>51</v>
      </c>
      <c r="J24" s="260">
        <v>0.6</v>
      </c>
      <c r="K24" s="260">
        <f t="shared" si="0"/>
        <v>0.6</v>
      </c>
      <c r="L24" s="260"/>
      <c r="M24" s="29"/>
    </row>
    <row r="25" spans="1:13" ht="12.75">
      <c r="A25" s="40">
        <v>19</v>
      </c>
      <c r="B25" s="40" t="s">
        <v>532</v>
      </c>
      <c r="C25" s="4" t="s">
        <v>425</v>
      </c>
      <c r="D25" s="4" t="s">
        <v>1553</v>
      </c>
      <c r="E25" s="40"/>
      <c r="F25" s="260"/>
      <c r="G25" s="61" t="s">
        <v>419</v>
      </c>
      <c r="H25" s="40">
        <v>0.167</v>
      </c>
      <c r="I25" s="40"/>
      <c r="J25" s="40"/>
      <c r="K25" s="260">
        <f t="shared" si="0"/>
        <v>0.167</v>
      </c>
      <c r="L25" s="260"/>
      <c r="M25" s="29"/>
    </row>
    <row r="26" spans="1:13" ht="12.75">
      <c r="A26" s="40">
        <v>20</v>
      </c>
      <c r="B26" s="40" t="s">
        <v>1568</v>
      </c>
      <c r="C26" s="40" t="s">
        <v>425</v>
      </c>
      <c r="D26" s="4" t="s">
        <v>1432</v>
      </c>
      <c r="E26" s="63" t="s">
        <v>1167</v>
      </c>
      <c r="F26" s="262">
        <v>0.5</v>
      </c>
      <c r="G26" s="40"/>
      <c r="H26" s="262"/>
      <c r="I26" s="40" t="s">
        <v>255</v>
      </c>
      <c r="J26" s="260">
        <v>0.8</v>
      </c>
      <c r="K26" s="260">
        <f t="shared" si="0"/>
        <v>1.3</v>
      </c>
      <c r="L26" s="270"/>
      <c r="M26" s="29"/>
    </row>
    <row r="27" spans="1:13" ht="13.5" customHeight="1">
      <c r="A27" s="40">
        <v>21</v>
      </c>
      <c r="B27" s="40" t="s">
        <v>1569</v>
      </c>
      <c r="C27" s="40" t="s">
        <v>425</v>
      </c>
      <c r="D27" s="4" t="s">
        <v>1546</v>
      </c>
      <c r="E27" s="268"/>
      <c r="F27" s="40"/>
      <c r="G27" s="40"/>
      <c r="H27" s="40"/>
      <c r="I27" s="262" t="s">
        <v>1559</v>
      </c>
      <c r="J27" s="265">
        <v>0.8</v>
      </c>
      <c r="K27" s="260">
        <f t="shared" si="0"/>
        <v>0.8</v>
      </c>
      <c r="L27" s="4"/>
      <c r="M27" s="29"/>
    </row>
    <row r="28" spans="1:13" ht="12.75">
      <c r="A28" s="40">
        <v>22</v>
      </c>
      <c r="B28" s="40" t="s">
        <v>1570</v>
      </c>
      <c r="C28" s="61" t="s">
        <v>425</v>
      </c>
      <c r="D28" s="4" t="s">
        <v>1548</v>
      </c>
      <c r="E28" s="259"/>
      <c r="F28" s="260"/>
      <c r="G28" s="61" t="s">
        <v>459</v>
      </c>
      <c r="H28" s="40">
        <f>0.5/4</f>
        <v>0.125</v>
      </c>
      <c r="I28" s="40"/>
      <c r="J28" s="40"/>
      <c r="K28" s="260">
        <f t="shared" si="0"/>
        <v>0.125</v>
      </c>
      <c r="L28" s="260"/>
      <c r="M28" s="29"/>
    </row>
    <row r="29" spans="1:13" ht="12.75">
      <c r="A29" s="40">
        <v>23</v>
      </c>
      <c r="B29" s="40" t="s">
        <v>476</v>
      </c>
      <c r="C29" s="40" t="s">
        <v>425</v>
      </c>
      <c r="D29" s="4" t="s">
        <v>1571</v>
      </c>
      <c r="E29" s="259"/>
      <c r="F29" s="260"/>
      <c r="G29" s="4"/>
      <c r="H29" s="260"/>
      <c r="I29" s="40" t="s">
        <v>51</v>
      </c>
      <c r="J29" s="260">
        <v>0.6</v>
      </c>
      <c r="K29" s="260">
        <f t="shared" si="0"/>
        <v>0.6</v>
      </c>
      <c r="L29" s="260"/>
      <c r="M29" s="29"/>
    </row>
    <row r="30" spans="1:13" ht="25.5">
      <c r="A30" s="40">
        <v>24</v>
      </c>
      <c r="B30" s="40" t="s">
        <v>567</v>
      </c>
      <c r="C30" s="40" t="s">
        <v>425</v>
      </c>
      <c r="D30" s="4" t="s">
        <v>1572</v>
      </c>
      <c r="E30" s="40"/>
      <c r="F30" s="260"/>
      <c r="G30" s="61" t="s">
        <v>1573</v>
      </c>
      <c r="H30" s="40">
        <v>0.35</v>
      </c>
      <c r="I30" s="7" t="s">
        <v>292</v>
      </c>
      <c r="J30" s="260">
        <v>0.6</v>
      </c>
      <c r="K30" s="260">
        <f t="shared" si="0"/>
        <v>0.95</v>
      </c>
      <c r="L30" s="260"/>
      <c r="M30" s="29"/>
    </row>
    <row r="31" spans="1:13" ht="12.75">
      <c r="A31" s="40">
        <v>25</v>
      </c>
      <c r="B31" s="40" t="s">
        <v>1574</v>
      </c>
      <c r="C31" s="40" t="s">
        <v>425</v>
      </c>
      <c r="D31" s="4" t="s">
        <v>119</v>
      </c>
      <c r="E31" s="259"/>
      <c r="F31" s="260"/>
      <c r="G31" s="61" t="s">
        <v>449</v>
      </c>
      <c r="H31" s="40">
        <v>0.25</v>
      </c>
      <c r="I31" s="40" t="s">
        <v>51</v>
      </c>
      <c r="J31" s="260">
        <v>0.6</v>
      </c>
      <c r="K31" s="260">
        <f t="shared" si="0"/>
        <v>0.85</v>
      </c>
      <c r="L31" s="260"/>
      <c r="M31" s="29"/>
    </row>
    <row r="32" spans="1:13" ht="12.75">
      <c r="A32" s="40">
        <v>26</v>
      </c>
      <c r="B32" s="40" t="s">
        <v>547</v>
      </c>
      <c r="C32" s="61" t="s">
        <v>425</v>
      </c>
      <c r="D32" s="4" t="s">
        <v>282</v>
      </c>
      <c r="E32" s="259"/>
      <c r="F32" s="260"/>
      <c r="G32" s="61" t="s">
        <v>449</v>
      </c>
      <c r="H32" s="40">
        <v>0.25</v>
      </c>
      <c r="I32" s="40"/>
      <c r="J32" s="40"/>
      <c r="K32" s="260">
        <f t="shared" si="0"/>
        <v>0.25</v>
      </c>
      <c r="L32" s="260"/>
      <c r="M32" s="29"/>
    </row>
    <row r="33" spans="1:13" ht="12.75">
      <c r="A33" s="40"/>
      <c r="B33" s="40" t="s">
        <v>2489</v>
      </c>
      <c r="C33" s="61" t="s">
        <v>425</v>
      </c>
      <c r="D33" s="4" t="s">
        <v>1770</v>
      </c>
      <c r="E33" s="259"/>
      <c r="F33" s="260"/>
      <c r="G33" s="61"/>
      <c r="H33" s="40"/>
      <c r="I33" s="40" t="s">
        <v>2284</v>
      </c>
      <c r="J33" s="40">
        <v>1</v>
      </c>
      <c r="K33" s="260">
        <f t="shared" si="0"/>
        <v>1</v>
      </c>
      <c r="L33" s="260"/>
      <c r="M33" s="29"/>
    </row>
    <row r="34" spans="1:13" ht="12.75">
      <c r="A34" s="40">
        <v>27</v>
      </c>
      <c r="B34" s="40" t="s">
        <v>493</v>
      </c>
      <c r="C34" s="4" t="s">
        <v>425</v>
      </c>
      <c r="D34" s="4" t="s">
        <v>1575</v>
      </c>
      <c r="E34" s="40"/>
      <c r="F34" s="260"/>
      <c r="G34" s="61" t="s">
        <v>415</v>
      </c>
      <c r="H34" s="40">
        <v>0.5</v>
      </c>
      <c r="I34" s="40"/>
      <c r="J34" s="40"/>
      <c r="K34" s="260">
        <f t="shared" si="0"/>
        <v>0.5</v>
      </c>
      <c r="L34" s="260"/>
      <c r="M34" s="29"/>
    </row>
    <row r="35" spans="1:13" ht="12.75">
      <c r="A35" s="40">
        <v>28</v>
      </c>
      <c r="B35" s="40" t="s">
        <v>493</v>
      </c>
      <c r="C35" s="40" t="s">
        <v>425</v>
      </c>
      <c r="D35" s="266" t="s">
        <v>1576</v>
      </c>
      <c r="E35" s="262"/>
      <c r="F35" s="262"/>
      <c r="G35" s="4" t="s">
        <v>1577</v>
      </c>
      <c r="H35" s="40">
        <v>0.167</v>
      </c>
      <c r="I35" s="40"/>
      <c r="J35" s="40"/>
      <c r="K35" s="260">
        <f t="shared" si="0"/>
        <v>0.167</v>
      </c>
      <c r="L35" s="260"/>
      <c r="M35" s="29"/>
    </row>
    <row r="36" spans="1:13" ht="25.5">
      <c r="A36" s="40">
        <v>29</v>
      </c>
      <c r="B36" s="40" t="s">
        <v>1578</v>
      </c>
      <c r="C36" s="40" t="str">
        <f>RIGHT(B36,LEN(B36)-FIND("@",SUBSTITUTE(B36," ","@",LEN(B36)-LEN(SUBSTITUTE(B36," ","")))))</f>
        <v>Anh</v>
      </c>
      <c r="D36" s="4" t="s">
        <v>1408</v>
      </c>
      <c r="E36" s="63" t="s">
        <v>1178</v>
      </c>
      <c r="F36" s="262">
        <v>0.5</v>
      </c>
      <c r="G36" s="7" t="s">
        <v>1579</v>
      </c>
      <c r="H36" s="8">
        <v>0.167</v>
      </c>
      <c r="I36" s="40"/>
      <c r="J36" s="265"/>
      <c r="K36" s="260">
        <f t="shared" si="0"/>
        <v>0.667</v>
      </c>
      <c r="L36" s="260"/>
      <c r="M36" s="29"/>
    </row>
    <row r="37" spans="1:13" ht="12.75">
      <c r="A37" s="40">
        <v>30</v>
      </c>
      <c r="B37" s="40" t="s">
        <v>1580</v>
      </c>
      <c r="C37" s="40" t="s">
        <v>425</v>
      </c>
      <c r="D37" s="4" t="s">
        <v>1581</v>
      </c>
      <c r="E37" s="264"/>
      <c r="F37" s="262"/>
      <c r="G37" s="262"/>
      <c r="H37" s="262"/>
      <c r="I37" s="40" t="s">
        <v>1559</v>
      </c>
      <c r="J37" s="260">
        <v>0.8</v>
      </c>
      <c r="K37" s="260">
        <f t="shared" si="0"/>
        <v>0.8</v>
      </c>
      <c r="L37" s="266"/>
      <c r="M37" s="29"/>
    </row>
    <row r="38" spans="1:13" ht="12.75">
      <c r="A38" s="40">
        <v>31</v>
      </c>
      <c r="B38" s="40" t="s">
        <v>1582</v>
      </c>
      <c r="C38" s="40" t="s">
        <v>425</v>
      </c>
      <c r="D38" s="4" t="s">
        <v>1560</v>
      </c>
      <c r="E38" s="40"/>
      <c r="F38" s="260"/>
      <c r="G38" s="61"/>
      <c r="H38" s="40"/>
      <c r="I38" s="7" t="s">
        <v>255</v>
      </c>
      <c r="J38" s="260">
        <v>0.8</v>
      </c>
      <c r="K38" s="260">
        <f t="shared" si="0"/>
        <v>0.8</v>
      </c>
      <c r="L38" s="260"/>
      <c r="M38" s="29"/>
    </row>
    <row r="39" spans="1:13" ht="12.75">
      <c r="A39" s="40">
        <v>32</v>
      </c>
      <c r="B39" s="40" t="s">
        <v>483</v>
      </c>
      <c r="C39" s="40" t="s">
        <v>425</v>
      </c>
      <c r="D39" s="4" t="s">
        <v>1546</v>
      </c>
      <c r="E39" s="271"/>
      <c r="F39" s="262"/>
      <c r="G39" s="262"/>
      <c r="H39" s="262"/>
      <c r="I39" s="40" t="s">
        <v>52</v>
      </c>
      <c r="J39" s="265">
        <v>0.75</v>
      </c>
      <c r="K39" s="260">
        <f aca="true" t="shared" si="1" ref="K39:K67">J39+H39+F39</f>
        <v>0.75</v>
      </c>
      <c r="L39" s="266"/>
      <c r="M39" s="16"/>
    </row>
    <row r="40" spans="1:13" ht="12.75">
      <c r="A40" s="40">
        <v>33</v>
      </c>
      <c r="B40" s="40" t="s">
        <v>483</v>
      </c>
      <c r="C40" s="272" t="s">
        <v>425</v>
      </c>
      <c r="D40" s="4" t="s">
        <v>1583</v>
      </c>
      <c r="E40" s="268"/>
      <c r="F40" s="40"/>
      <c r="G40" s="61" t="s">
        <v>481</v>
      </c>
      <c r="H40" s="40">
        <f>0.5/5</f>
        <v>0.1</v>
      </c>
      <c r="I40" s="40"/>
      <c r="J40" s="40"/>
      <c r="K40" s="260">
        <f t="shared" si="1"/>
        <v>0.1</v>
      </c>
      <c r="L40" s="260"/>
      <c r="M40" s="16"/>
    </row>
    <row r="41" spans="1:15" ht="12.75">
      <c r="A41" s="40">
        <v>34</v>
      </c>
      <c r="B41" s="40" t="s">
        <v>523</v>
      </c>
      <c r="C41" s="40" t="s">
        <v>425</v>
      </c>
      <c r="D41" s="4" t="s">
        <v>1581</v>
      </c>
      <c r="E41" s="40"/>
      <c r="F41" s="260"/>
      <c r="G41" s="4" t="s">
        <v>1554</v>
      </c>
      <c r="H41" s="40">
        <v>0.1</v>
      </c>
      <c r="I41" s="40" t="s">
        <v>51</v>
      </c>
      <c r="J41" s="260">
        <v>0.6</v>
      </c>
      <c r="K41" s="260">
        <f t="shared" si="1"/>
        <v>0.7</v>
      </c>
      <c r="L41" s="260"/>
      <c r="M41" s="29"/>
      <c r="O41" s="267"/>
    </row>
    <row r="42" spans="1:13" ht="12.75">
      <c r="A42" s="40">
        <v>35</v>
      </c>
      <c r="B42" s="40" t="s">
        <v>428</v>
      </c>
      <c r="C42" s="61" t="s">
        <v>425</v>
      </c>
      <c r="D42" s="4" t="s">
        <v>1583</v>
      </c>
      <c r="E42" s="259"/>
      <c r="F42" s="260"/>
      <c r="G42" s="61" t="s">
        <v>459</v>
      </c>
      <c r="H42" s="40">
        <f>0.5/4</f>
        <v>0.125</v>
      </c>
      <c r="I42" s="40"/>
      <c r="J42" s="40"/>
      <c r="K42" s="260">
        <f t="shared" si="1"/>
        <v>0.125</v>
      </c>
      <c r="L42" s="260"/>
      <c r="M42" s="29"/>
    </row>
    <row r="43" spans="1:13" ht="12.75">
      <c r="A43" s="40">
        <v>36</v>
      </c>
      <c r="B43" s="40" t="s">
        <v>413</v>
      </c>
      <c r="C43" s="40" t="s">
        <v>425</v>
      </c>
      <c r="D43" s="7" t="s">
        <v>1584</v>
      </c>
      <c r="E43" s="63" t="s">
        <v>1175</v>
      </c>
      <c r="F43" s="262">
        <f>1/3</f>
        <v>0.3333333333333333</v>
      </c>
      <c r="G43" s="61" t="s">
        <v>638</v>
      </c>
      <c r="H43" s="40">
        <v>0.167</v>
      </c>
      <c r="I43" s="40"/>
      <c r="J43" s="260"/>
      <c r="K43" s="260">
        <f t="shared" si="1"/>
        <v>0.5003333333333333</v>
      </c>
      <c r="L43" s="260"/>
      <c r="M43" s="29"/>
    </row>
    <row r="44" spans="1:13" ht="12.75">
      <c r="A44" s="40">
        <v>37</v>
      </c>
      <c r="B44" s="40" t="s">
        <v>413</v>
      </c>
      <c r="C44" s="4" t="s">
        <v>425</v>
      </c>
      <c r="D44" s="4" t="s">
        <v>1585</v>
      </c>
      <c r="E44" s="273"/>
      <c r="F44" s="40"/>
      <c r="G44" s="61" t="s">
        <v>481</v>
      </c>
      <c r="H44" s="40">
        <v>0.1</v>
      </c>
      <c r="I44" s="40"/>
      <c r="J44" s="40"/>
      <c r="K44" s="260">
        <f t="shared" si="1"/>
        <v>0.1</v>
      </c>
      <c r="L44" s="260"/>
      <c r="M44" s="29"/>
    </row>
    <row r="45" spans="1:13" ht="12.75">
      <c r="A45" s="40">
        <v>38</v>
      </c>
      <c r="B45" s="40" t="s">
        <v>509</v>
      </c>
      <c r="C45" s="40" t="s">
        <v>425</v>
      </c>
      <c r="D45" s="4" t="s">
        <v>1586</v>
      </c>
      <c r="E45" s="40"/>
      <c r="F45" s="260"/>
      <c r="G45" s="61" t="s">
        <v>449</v>
      </c>
      <c r="H45" s="40">
        <v>0.25</v>
      </c>
      <c r="I45" s="40"/>
      <c r="J45" s="40"/>
      <c r="K45" s="260">
        <f t="shared" si="1"/>
        <v>0.25</v>
      </c>
      <c r="L45" s="260"/>
      <c r="M45" s="29"/>
    </row>
    <row r="46" spans="1:13" ht="25.5">
      <c r="A46" s="40">
        <v>39</v>
      </c>
      <c r="B46" s="40" t="s">
        <v>1587</v>
      </c>
      <c r="C46" s="40" t="str">
        <f>RIGHT(B46,LEN(B46)-FIND("@",SUBSTITUTE(B46," ","@",LEN(B46)-LEN(SUBSTITUTE(B46," ","")))))</f>
        <v>Anh</v>
      </c>
      <c r="D46" s="4" t="s">
        <v>1556</v>
      </c>
      <c r="E46" s="264"/>
      <c r="F46" s="40"/>
      <c r="G46" s="40"/>
      <c r="H46" s="40"/>
      <c r="I46" s="262" t="s">
        <v>1588</v>
      </c>
      <c r="J46" s="265">
        <v>1</v>
      </c>
      <c r="K46" s="260">
        <f t="shared" si="1"/>
        <v>1</v>
      </c>
      <c r="L46" s="4"/>
      <c r="M46" s="29"/>
    </row>
    <row r="47" spans="1:13" ht="31.5" customHeight="1">
      <c r="A47" s="40">
        <v>40</v>
      </c>
      <c r="B47" s="40" t="s">
        <v>571</v>
      </c>
      <c r="C47" s="40" t="s">
        <v>425</v>
      </c>
      <c r="D47" s="4" t="s">
        <v>1589</v>
      </c>
      <c r="E47" s="259"/>
      <c r="F47" s="260"/>
      <c r="G47" s="4"/>
      <c r="H47" s="260"/>
      <c r="I47" s="40" t="s">
        <v>51</v>
      </c>
      <c r="J47" s="260">
        <v>0.6</v>
      </c>
      <c r="K47" s="260">
        <f t="shared" si="1"/>
        <v>0.6</v>
      </c>
      <c r="L47" s="260"/>
      <c r="M47" s="29"/>
    </row>
    <row r="48" spans="1:14" ht="25.5">
      <c r="A48" s="40">
        <v>41</v>
      </c>
      <c r="B48" s="40" t="s">
        <v>1590</v>
      </c>
      <c r="C48" s="40" t="s">
        <v>425</v>
      </c>
      <c r="D48" s="4" t="s">
        <v>254</v>
      </c>
      <c r="E48" s="271"/>
      <c r="F48" s="262"/>
      <c r="G48" s="40"/>
      <c r="H48" s="40"/>
      <c r="I48" s="40" t="s">
        <v>1591</v>
      </c>
      <c r="J48" s="265">
        <v>2.25</v>
      </c>
      <c r="K48" s="260">
        <f t="shared" si="1"/>
        <v>2.25</v>
      </c>
      <c r="L48" s="266"/>
      <c r="M48" s="29"/>
      <c r="N48" s="267"/>
    </row>
    <row r="49" spans="1:15" ht="18" customHeight="1">
      <c r="A49" s="40">
        <v>42</v>
      </c>
      <c r="B49" s="40" t="s">
        <v>1592</v>
      </c>
      <c r="C49" s="40" t="s">
        <v>425</v>
      </c>
      <c r="D49" s="274" t="s">
        <v>1541</v>
      </c>
      <c r="E49" s="268"/>
      <c r="F49" s="260"/>
      <c r="G49" s="4" t="s">
        <v>1542</v>
      </c>
      <c r="H49" s="40">
        <f>1/4</f>
        <v>0.25</v>
      </c>
      <c r="I49" s="40"/>
      <c r="J49" s="40"/>
      <c r="K49" s="260">
        <f t="shared" si="1"/>
        <v>0.25</v>
      </c>
      <c r="L49" s="260"/>
      <c r="M49" s="29"/>
      <c r="O49" s="267"/>
    </row>
    <row r="50" spans="1:15" ht="12.75">
      <c r="A50" s="40">
        <v>43</v>
      </c>
      <c r="B50" s="40" t="s">
        <v>1593</v>
      </c>
      <c r="C50" s="61" t="s">
        <v>425</v>
      </c>
      <c r="D50" s="4" t="s">
        <v>1425</v>
      </c>
      <c r="E50" s="259"/>
      <c r="F50" s="260"/>
      <c r="G50" s="61" t="s">
        <v>481</v>
      </c>
      <c r="H50" s="40">
        <v>0.1</v>
      </c>
      <c r="I50" s="40"/>
      <c r="J50" s="40"/>
      <c r="K50" s="260">
        <f t="shared" si="1"/>
        <v>0.1</v>
      </c>
      <c r="L50" s="260"/>
      <c r="M50" s="29"/>
      <c r="O50" s="267"/>
    </row>
    <row r="51" spans="1:15" ht="12.75">
      <c r="A51" s="40">
        <v>44</v>
      </c>
      <c r="B51" s="40" t="s">
        <v>1594</v>
      </c>
      <c r="C51" s="40" t="s">
        <v>425</v>
      </c>
      <c r="D51" s="4" t="s">
        <v>1595</v>
      </c>
      <c r="E51" s="259"/>
      <c r="F51" s="260"/>
      <c r="G51" s="4"/>
      <c r="H51" s="260"/>
      <c r="I51" s="40" t="s">
        <v>55</v>
      </c>
      <c r="J51" s="260">
        <v>0.6</v>
      </c>
      <c r="K51" s="260">
        <f t="shared" si="1"/>
        <v>0.6</v>
      </c>
      <c r="L51" s="260"/>
      <c r="M51" s="29"/>
      <c r="O51" s="267"/>
    </row>
    <row r="52" spans="1:13" ht="25.5">
      <c r="A52" s="40">
        <v>45</v>
      </c>
      <c r="B52" s="40" t="s">
        <v>1596</v>
      </c>
      <c r="C52" s="4" t="s">
        <v>425</v>
      </c>
      <c r="D52" s="4" t="s">
        <v>1583</v>
      </c>
      <c r="E52" s="264"/>
      <c r="F52" s="260"/>
      <c r="G52" s="61" t="s">
        <v>1597</v>
      </c>
      <c r="H52" s="40">
        <v>0.35</v>
      </c>
      <c r="I52" s="40"/>
      <c r="J52" s="40"/>
      <c r="K52" s="260">
        <f t="shared" si="1"/>
        <v>0.35</v>
      </c>
      <c r="L52" s="260"/>
      <c r="M52" s="29"/>
    </row>
    <row r="53" spans="1:13" ht="12.75">
      <c r="A53" s="40">
        <v>46</v>
      </c>
      <c r="B53" s="40" t="s">
        <v>494</v>
      </c>
      <c r="C53" s="40" t="s">
        <v>425</v>
      </c>
      <c r="D53" s="4" t="s">
        <v>1560</v>
      </c>
      <c r="E53" s="264"/>
      <c r="F53" s="260"/>
      <c r="G53" s="4"/>
      <c r="H53" s="260"/>
      <c r="I53" s="7" t="s">
        <v>292</v>
      </c>
      <c r="J53" s="260">
        <v>0.6</v>
      </c>
      <c r="K53" s="260">
        <f t="shared" si="1"/>
        <v>0.6</v>
      </c>
      <c r="L53" s="260"/>
      <c r="M53" s="29"/>
    </row>
    <row r="54" spans="1:13" ht="12.75">
      <c r="A54" s="40">
        <v>47</v>
      </c>
      <c r="B54" s="40" t="s">
        <v>1007</v>
      </c>
      <c r="C54" s="40" t="s">
        <v>425</v>
      </c>
      <c r="D54" s="7" t="s">
        <v>1598</v>
      </c>
      <c r="E54" s="63" t="s">
        <v>1169</v>
      </c>
      <c r="F54" s="260">
        <v>0.5</v>
      </c>
      <c r="G54" s="4"/>
      <c r="H54" s="260"/>
      <c r="I54" s="40"/>
      <c r="J54" s="260"/>
      <c r="K54" s="260">
        <f t="shared" si="1"/>
        <v>0.5</v>
      </c>
      <c r="L54" s="260"/>
      <c r="M54" s="29"/>
    </row>
    <row r="55" spans="1:13" ht="12.75">
      <c r="A55" s="40">
        <v>48</v>
      </c>
      <c r="B55" s="40" t="s">
        <v>539</v>
      </c>
      <c r="C55" s="61" t="s">
        <v>425</v>
      </c>
      <c r="D55" s="4" t="s">
        <v>1601</v>
      </c>
      <c r="E55" s="259"/>
      <c r="F55" s="260"/>
      <c r="G55" s="61" t="s">
        <v>481</v>
      </c>
      <c r="H55" s="40">
        <v>0.1</v>
      </c>
      <c r="I55" s="40"/>
      <c r="J55" s="40"/>
      <c r="K55" s="260">
        <f t="shared" si="1"/>
        <v>0.1</v>
      </c>
      <c r="L55" s="260"/>
      <c r="M55" s="29"/>
    </row>
    <row r="56" spans="1:13" ht="25.5">
      <c r="A56" s="40">
        <v>49</v>
      </c>
      <c r="B56" s="40" t="s">
        <v>482</v>
      </c>
      <c r="C56" s="4" t="s">
        <v>425</v>
      </c>
      <c r="D56" s="4" t="s">
        <v>1585</v>
      </c>
      <c r="E56" s="275"/>
      <c r="F56" s="262"/>
      <c r="G56" s="61" t="s">
        <v>1602</v>
      </c>
      <c r="H56" s="40">
        <v>0.35</v>
      </c>
      <c r="I56" s="40"/>
      <c r="J56" s="40"/>
      <c r="K56" s="260">
        <f t="shared" si="1"/>
        <v>0.35</v>
      </c>
      <c r="L56" s="260"/>
      <c r="M56" s="29"/>
    </row>
    <row r="57" spans="1:13" ht="12.75">
      <c r="A57" s="40">
        <v>50</v>
      </c>
      <c r="B57" s="40" t="s">
        <v>576</v>
      </c>
      <c r="C57" s="61" t="s">
        <v>425</v>
      </c>
      <c r="D57" s="75" t="s">
        <v>1603</v>
      </c>
      <c r="E57" s="259"/>
      <c r="F57" s="260"/>
      <c r="G57" s="4" t="s">
        <v>1554</v>
      </c>
      <c r="H57" s="40">
        <v>0.1</v>
      </c>
      <c r="I57" s="40"/>
      <c r="J57" s="40"/>
      <c r="K57" s="260">
        <f t="shared" si="1"/>
        <v>0.1</v>
      </c>
      <c r="L57" s="260"/>
      <c r="M57" s="29"/>
    </row>
    <row r="58" spans="1:13" ht="12.75">
      <c r="A58" s="40">
        <v>51</v>
      </c>
      <c r="B58" s="40" t="s">
        <v>1604</v>
      </c>
      <c r="C58" s="40" t="s">
        <v>425</v>
      </c>
      <c r="D58" s="4" t="s">
        <v>1571</v>
      </c>
      <c r="E58" s="259"/>
      <c r="F58" s="260"/>
      <c r="G58" s="4"/>
      <c r="H58" s="260"/>
      <c r="I58" s="40" t="s">
        <v>76</v>
      </c>
      <c r="J58" s="260">
        <v>1</v>
      </c>
      <c r="K58" s="260">
        <f t="shared" si="1"/>
        <v>1</v>
      </c>
      <c r="L58" s="260"/>
      <c r="M58" s="29"/>
    </row>
    <row r="59" spans="1:13" ht="15" customHeight="1">
      <c r="A59" s="40">
        <v>52</v>
      </c>
      <c r="B59" s="40" t="s">
        <v>447</v>
      </c>
      <c r="C59" s="61" t="s">
        <v>425</v>
      </c>
      <c r="D59" s="4" t="s">
        <v>1605</v>
      </c>
      <c r="E59" s="259"/>
      <c r="F59" s="260"/>
      <c r="G59" s="61" t="s">
        <v>459</v>
      </c>
      <c r="H59" s="40">
        <f>0.5/4</f>
        <v>0.125</v>
      </c>
      <c r="I59" s="40"/>
      <c r="J59" s="40"/>
      <c r="K59" s="260">
        <f t="shared" si="1"/>
        <v>0.125</v>
      </c>
      <c r="L59" s="260"/>
      <c r="M59" s="29"/>
    </row>
    <row r="60" spans="1:13" ht="12.75">
      <c r="A60" s="40">
        <v>53</v>
      </c>
      <c r="B60" s="40" t="s">
        <v>1606</v>
      </c>
      <c r="C60" s="40" t="s">
        <v>425</v>
      </c>
      <c r="D60" s="4" t="s">
        <v>1607</v>
      </c>
      <c r="E60" s="262"/>
      <c r="F60" s="262"/>
      <c r="G60" s="262"/>
      <c r="H60" s="262"/>
      <c r="I60" s="40" t="s">
        <v>76</v>
      </c>
      <c r="J60" s="265">
        <v>1</v>
      </c>
      <c r="K60" s="260">
        <f t="shared" si="1"/>
        <v>1</v>
      </c>
      <c r="L60" s="266"/>
      <c r="M60" s="16"/>
    </row>
    <row r="61" spans="1:13" ht="12.75">
      <c r="A61" s="40">
        <v>54</v>
      </c>
      <c r="B61" s="40" t="s">
        <v>874</v>
      </c>
      <c r="C61" s="40" t="s">
        <v>425</v>
      </c>
      <c r="D61" s="4" t="s">
        <v>1553</v>
      </c>
      <c r="E61" s="259"/>
      <c r="F61" s="260"/>
      <c r="G61" s="4"/>
      <c r="H61" s="260"/>
      <c r="I61" s="40" t="s">
        <v>51</v>
      </c>
      <c r="J61" s="260">
        <v>0.6</v>
      </c>
      <c r="K61" s="260">
        <f t="shared" si="1"/>
        <v>0.6</v>
      </c>
      <c r="L61" s="260"/>
      <c r="M61" s="29"/>
    </row>
    <row r="62" spans="1:13" ht="12.75">
      <c r="A62" s="40">
        <v>55</v>
      </c>
      <c r="B62" s="40" t="s">
        <v>682</v>
      </c>
      <c r="C62" s="40" t="s">
        <v>425</v>
      </c>
      <c r="D62" s="4" t="s">
        <v>1608</v>
      </c>
      <c r="E62" s="259"/>
      <c r="F62" s="260"/>
      <c r="G62" s="4"/>
      <c r="H62" s="260"/>
      <c r="I62" s="40" t="s">
        <v>70</v>
      </c>
      <c r="J62" s="260">
        <v>0.6</v>
      </c>
      <c r="K62" s="260">
        <f t="shared" si="1"/>
        <v>0.6</v>
      </c>
      <c r="L62" s="260"/>
      <c r="M62" s="29"/>
    </row>
    <row r="63" spans="1:13" ht="12.75">
      <c r="A63" s="40">
        <v>56</v>
      </c>
      <c r="B63" s="40" t="s">
        <v>1609</v>
      </c>
      <c r="C63" s="40" t="s">
        <v>425</v>
      </c>
      <c r="D63" s="4" t="s">
        <v>119</v>
      </c>
      <c r="E63" s="259"/>
      <c r="F63" s="260"/>
      <c r="G63" s="4"/>
      <c r="H63" s="260"/>
      <c r="I63" s="7" t="s">
        <v>293</v>
      </c>
      <c r="J63" s="265">
        <v>0.75</v>
      </c>
      <c r="K63" s="260">
        <f t="shared" si="1"/>
        <v>0.75</v>
      </c>
      <c r="L63" s="260"/>
      <c r="M63" s="29"/>
    </row>
    <row r="64" spans="1:13" ht="12.75">
      <c r="A64" s="40">
        <v>57</v>
      </c>
      <c r="B64" s="40" t="s">
        <v>1610</v>
      </c>
      <c r="C64" s="40" t="s">
        <v>425</v>
      </c>
      <c r="D64" s="4" t="s">
        <v>1611</v>
      </c>
      <c r="E64" s="259"/>
      <c r="F64" s="260"/>
      <c r="G64" s="4"/>
      <c r="H64" s="260"/>
      <c r="I64" s="40" t="s">
        <v>51</v>
      </c>
      <c r="J64" s="260">
        <v>0.6</v>
      </c>
      <c r="K64" s="260">
        <f t="shared" si="1"/>
        <v>0.6</v>
      </c>
      <c r="L64" s="260"/>
      <c r="M64" s="29"/>
    </row>
    <row r="65" spans="1:13" ht="12.75">
      <c r="A65" s="40">
        <v>58</v>
      </c>
      <c r="B65" s="40" t="s">
        <v>1612</v>
      </c>
      <c r="C65" s="40" t="s">
        <v>425</v>
      </c>
      <c r="D65" s="4" t="s">
        <v>1613</v>
      </c>
      <c r="E65" s="259"/>
      <c r="F65" s="260"/>
      <c r="G65" s="4"/>
      <c r="H65" s="260"/>
      <c r="I65" s="40" t="s">
        <v>55</v>
      </c>
      <c r="J65" s="260">
        <v>0.6</v>
      </c>
      <c r="K65" s="260">
        <f t="shared" si="1"/>
        <v>0.6</v>
      </c>
      <c r="L65" s="260"/>
      <c r="M65" s="16"/>
    </row>
    <row r="66" spans="1:13" ht="12.75">
      <c r="A66" s="40">
        <v>59</v>
      </c>
      <c r="B66" s="262" t="s">
        <v>1614</v>
      </c>
      <c r="C66" s="40" t="s">
        <v>425</v>
      </c>
      <c r="D66" s="4" t="s">
        <v>1615</v>
      </c>
      <c r="E66" s="262"/>
      <c r="F66" s="262"/>
      <c r="G66" s="4" t="s">
        <v>1542</v>
      </c>
      <c r="H66" s="40">
        <f>1/4</f>
        <v>0.25</v>
      </c>
      <c r="I66" s="40"/>
      <c r="J66" s="40"/>
      <c r="K66" s="260">
        <f t="shared" si="1"/>
        <v>0.25</v>
      </c>
      <c r="L66" s="260"/>
      <c r="M66" s="29"/>
    </row>
    <row r="67" spans="1:13" ht="12.75">
      <c r="A67" s="40">
        <v>60</v>
      </c>
      <c r="B67" s="40" t="s">
        <v>1616</v>
      </c>
      <c r="C67" s="61" t="s">
        <v>425</v>
      </c>
      <c r="D67" s="4" t="s">
        <v>1564</v>
      </c>
      <c r="E67" s="259"/>
      <c r="F67" s="260"/>
      <c r="G67" s="61" t="s">
        <v>449</v>
      </c>
      <c r="H67" s="40">
        <v>0.25</v>
      </c>
      <c r="I67" s="40"/>
      <c r="J67" s="40"/>
      <c r="K67" s="260">
        <f t="shared" si="1"/>
        <v>0.25</v>
      </c>
      <c r="L67" s="260"/>
      <c r="M67" s="29"/>
    </row>
    <row r="69" spans="1:15" ht="12.75">
      <c r="A69" s="40">
        <v>62</v>
      </c>
      <c r="B69" s="61" t="s">
        <v>1617</v>
      </c>
      <c r="C69" s="4" t="s">
        <v>425</v>
      </c>
      <c r="D69" s="75" t="s">
        <v>1618</v>
      </c>
      <c r="E69" s="40"/>
      <c r="F69" s="260"/>
      <c r="G69" s="4" t="s">
        <v>1554</v>
      </c>
      <c r="H69" s="40">
        <v>0.1</v>
      </c>
      <c r="I69" s="40"/>
      <c r="J69" s="40"/>
      <c r="K69" s="260">
        <f>J69+H69+F69</f>
        <v>0.1</v>
      </c>
      <c r="L69" s="260"/>
      <c r="M69" s="29"/>
      <c r="O69" s="267"/>
    </row>
    <row r="70" spans="1:15" s="261" customFormat="1" ht="12.75">
      <c r="A70" s="40">
        <v>63</v>
      </c>
      <c r="B70" s="40" t="s">
        <v>558</v>
      </c>
      <c r="C70" s="40" t="s">
        <v>425</v>
      </c>
      <c r="D70" s="4" t="s">
        <v>1572</v>
      </c>
      <c r="E70" s="263"/>
      <c r="F70" s="260"/>
      <c r="G70" s="4"/>
      <c r="H70" s="260"/>
      <c r="I70" s="40" t="s">
        <v>54</v>
      </c>
      <c r="J70" s="260">
        <v>0.75</v>
      </c>
      <c r="K70" s="260">
        <f>J70+H70+F70</f>
        <v>0.75</v>
      </c>
      <c r="L70" s="260"/>
      <c r="M70" s="29"/>
      <c r="N70" s="230"/>
      <c r="O70" s="267"/>
    </row>
    <row r="71" spans="1:13" ht="38.25">
      <c r="A71" s="40">
        <v>64</v>
      </c>
      <c r="B71" s="40" t="s">
        <v>558</v>
      </c>
      <c r="C71" s="40" t="s">
        <v>425</v>
      </c>
      <c r="D71" s="4" t="s">
        <v>1589</v>
      </c>
      <c r="E71" s="268"/>
      <c r="F71" s="260"/>
      <c r="G71" s="262" t="s">
        <v>1619</v>
      </c>
      <c r="H71" s="262">
        <v>0.5</v>
      </c>
      <c r="I71" s="40" t="s">
        <v>241</v>
      </c>
      <c r="J71" s="260">
        <v>1.33</v>
      </c>
      <c r="K71" s="260">
        <f aca="true" t="shared" si="2" ref="K71:K134">J71+H71+F71</f>
        <v>1.83</v>
      </c>
      <c r="L71" s="260" t="s">
        <v>1620</v>
      </c>
      <c r="M71" s="29"/>
    </row>
    <row r="72" spans="1:13" ht="12.75">
      <c r="A72" s="40">
        <v>65</v>
      </c>
      <c r="B72" s="40" t="s">
        <v>1151</v>
      </c>
      <c r="C72" s="40" t="s">
        <v>425</v>
      </c>
      <c r="D72" s="4" t="s">
        <v>1560</v>
      </c>
      <c r="E72" s="259"/>
      <c r="F72" s="260"/>
      <c r="G72" s="4"/>
      <c r="H72" s="260"/>
      <c r="I72" s="40" t="s">
        <v>51</v>
      </c>
      <c r="J72" s="260">
        <v>0.6</v>
      </c>
      <c r="K72" s="260">
        <f t="shared" si="2"/>
        <v>0.6</v>
      </c>
      <c r="L72" s="260"/>
      <c r="M72" s="29"/>
    </row>
    <row r="73" spans="1:13" ht="25.5">
      <c r="A73" s="40">
        <v>66</v>
      </c>
      <c r="B73" s="40" t="s">
        <v>1621</v>
      </c>
      <c r="C73" s="40" t="s">
        <v>425</v>
      </c>
      <c r="D73" s="4" t="s">
        <v>1622</v>
      </c>
      <c r="E73" s="63" t="s">
        <v>1171</v>
      </c>
      <c r="F73" s="262">
        <v>0.5</v>
      </c>
      <c r="G73" s="7" t="s">
        <v>1600</v>
      </c>
      <c r="H73" s="260">
        <v>0.25</v>
      </c>
      <c r="I73" s="40" t="s">
        <v>51</v>
      </c>
      <c r="J73" s="260">
        <v>0.6</v>
      </c>
      <c r="K73" s="260">
        <f t="shared" si="2"/>
        <v>1.35</v>
      </c>
      <c r="L73" s="260"/>
      <c r="M73" s="29"/>
    </row>
    <row r="74" spans="1:13" ht="18.75" customHeight="1">
      <c r="A74" s="40">
        <v>67</v>
      </c>
      <c r="B74" s="40" t="s">
        <v>1623</v>
      </c>
      <c r="C74" s="40" t="s">
        <v>425</v>
      </c>
      <c r="D74" s="4" t="s">
        <v>1581</v>
      </c>
      <c r="E74" s="259"/>
      <c r="F74" s="260"/>
      <c r="G74" s="4" t="s">
        <v>1554</v>
      </c>
      <c r="H74" s="40">
        <v>0.1</v>
      </c>
      <c r="I74" s="7" t="s">
        <v>1624</v>
      </c>
      <c r="J74" s="260">
        <v>0.6</v>
      </c>
      <c r="K74" s="260">
        <f t="shared" si="2"/>
        <v>0.7</v>
      </c>
      <c r="L74" s="260"/>
      <c r="M74" s="29"/>
    </row>
    <row r="75" spans="1:14" ht="12.75">
      <c r="A75" s="40">
        <v>68</v>
      </c>
      <c r="B75" s="40" t="s">
        <v>1625</v>
      </c>
      <c r="C75" s="40" t="s">
        <v>425</v>
      </c>
      <c r="D75" s="4" t="s">
        <v>1626</v>
      </c>
      <c r="E75" s="259"/>
      <c r="F75" s="260"/>
      <c r="G75" s="4"/>
      <c r="H75" s="260"/>
      <c r="I75" s="40" t="s">
        <v>51</v>
      </c>
      <c r="J75" s="260">
        <v>0.6</v>
      </c>
      <c r="K75" s="260">
        <f t="shared" si="2"/>
        <v>0.6</v>
      </c>
      <c r="L75" s="260"/>
      <c r="M75" s="29"/>
      <c r="N75" s="267"/>
    </row>
    <row r="76" spans="1:13" ht="16.5" customHeight="1">
      <c r="A76" s="40">
        <v>69</v>
      </c>
      <c r="B76" s="40" t="s">
        <v>561</v>
      </c>
      <c r="C76" s="272" t="s">
        <v>425</v>
      </c>
      <c r="D76" s="276" t="s">
        <v>254</v>
      </c>
      <c r="E76" s="268"/>
      <c r="F76" s="40"/>
      <c r="G76" s="4" t="s">
        <v>1627</v>
      </c>
      <c r="H76" s="40">
        <v>0.2</v>
      </c>
      <c r="I76" s="40"/>
      <c r="J76" s="40"/>
      <c r="K76" s="260">
        <f t="shared" si="2"/>
        <v>0.2</v>
      </c>
      <c r="L76" s="260"/>
      <c r="M76" s="29"/>
    </row>
    <row r="77" spans="1:15" s="267" customFormat="1" ht="30.75" customHeight="1">
      <c r="A77" s="40">
        <v>70</v>
      </c>
      <c r="B77" s="40" t="s">
        <v>1628</v>
      </c>
      <c r="C77" s="40" t="str">
        <f>RIGHT(B77,LEN(B77)-FIND("@",SUBSTITUTE(B77," ","@",LEN(B77)-LEN(SUBSTITUTE(B77," ","")))))</f>
        <v>Anh</v>
      </c>
      <c r="D77" s="277" t="s">
        <v>1629</v>
      </c>
      <c r="E77" s="262"/>
      <c r="F77" s="262"/>
      <c r="G77" s="262" t="s">
        <v>1619</v>
      </c>
      <c r="H77" s="262">
        <v>0.5</v>
      </c>
      <c r="I77" s="4"/>
      <c r="J77" s="265"/>
      <c r="K77" s="260">
        <f t="shared" si="2"/>
        <v>0.5</v>
      </c>
      <c r="L77" s="266"/>
      <c r="M77" s="29"/>
      <c r="N77" s="230"/>
      <c r="O77" s="230"/>
    </row>
    <row r="78" spans="1:15" s="267" customFormat="1" ht="12.75">
      <c r="A78" s="40">
        <v>71</v>
      </c>
      <c r="B78" s="40" t="s">
        <v>826</v>
      </c>
      <c r="C78" s="40" t="s">
        <v>340</v>
      </c>
      <c r="D78" s="4" t="s">
        <v>1630</v>
      </c>
      <c r="E78" s="259"/>
      <c r="F78" s="260"/>
      <c r="G78" s="4"/>
      <c r="H78" s="260"/>
      <c r="I78" s="40" t="s">
        <v>52</v>
      </c>
      <c r="J78" s="260">
        <v>0.75</v>
      </c>
      <c r="K78" s="260">
        <f t="shared" si="2"/>
        <v>0.75</v>
      </c>
      <c r="L78" s="260"/>
      <c r="M78" s="29"/>
      <c r="N78" s="230"/>
      <c r="O78" s="230"/>
    </row>
    <row r="79" spans="1:15" s="267" customFormat="1" ht="25.5">
      <c r="A79" s="40">
        <v>72</v>
      </c>
      <c r="B79" s="40" t="s">
        <v>1631</v>
      </c>
      <c r="C79" s="40" t="s">
        <v>340</v>
      </c>
      <c r="D79" s="4" t="s">
        <v>1539</v>
      </c>
      <c r="E79" s="63" t="s">
        <v>1632</v>
      </c>
      <c r="F79" s="262">
        <v>1.33</v>
      </c>
      <c r="G79" s="61" t="s">
        <v>449</v>
      </c>
      <c r="H79" s="40">
        <v>0.25</v>
      </c>
      <c r="I79" s="40" t="s">
        <v>76</v>
      </c>
      <c r="J79" s="265">
        <v>1</v>
      </c>
      <c r="K79" s="260">
        <f t="shared" si="2"/>
        <v>2.58</v>
      </c>
      <c r="L79" s="266"/>
      <c r="M79" s="42"/>
      <c r="N79" s="230"/>
      <c r="O79" s="230"/>
    </row>
    <row r="80" spans="1:13" ht="12.75">
      <c r="A80" s="40">
        <v>73</v>
      </c>
      <c r="B80" s="40" t="s">
        <v>1242</v>
      </c>
      <c r="C80" s="40" t="s">
        <v>340</v>
      </c>
      <c r="D80" s="4" t="s">
        <v>253</v>
      </c>
      <c r="E80" s="259"/>
      <c r="F80" s="260"/>
      <c r="G80" s="4"/>
      <c r="H80" s="260"/>
      <c r="I80" s="40" t="s">
        <v>51</v>
      </c>
      <c r="J80" s="260">
        <v>0.6</v>
      </c>
      <c r="K80" s="260">
        <f t="shared" si="2"/>
        <v>0.6</v>
      </c>
      <c r="L80" s="260"/>
      <c r="M80" s="42"/>
    </row>
    <row r="81" spans="1:13" ht="38.25">
      <c r="A81" s="40">
        <v>74</v>
      </c>
      <c r="B81" s="40" t="s">
        <v>476</v>
      </c>
      <c r="C81" s="40" t="s">
        <v>340</v>
      </c>
      <c r="D81" s="4" t="s">
        <v>1633</v>
      </c>
      <c r="E81" s="40"/>
      <c r="F81" s="260"/>
      <c r="G81" s="61" t="s">
        <v>1634</v>
      </c>
      <c r="H81" s="40">
        <f>0.5+0.125+0.1</f>
        <v>0.725</v>
      </c>
      <c r="I81" s="7" t="s">
        <v>292</v>
      </c>
      <c r="J81" s="260">
        <v>0.6</v>
      </c>
      <c r="K81" s="260">
        <f t="shared" si="2"/>
        <v>1.325</v>
      </c>
      <c r="L81" s="260"/>
      <c r="M81" s="29"/>
    </row>
    <row r="82" spans="1:13" ht="12.75">
      <c r="A82" s="40">
        <v>75</v>
      </c>
      <c r="B82" s="40" t="s">
        <v>428</v>
      </c>
      <c r="C82" s="40" t="s">
        <v>340</v>
      </c>
      <c r="D82" s="4" t="s">
        <v>1589</v>
      </c>
      <c r="E82" s="262"/>
      <c r="F82" s="262"/>
      <c r="G82" s="61" t="s">
        <v>481</v>
      </c>
      <c r="H82" s="40">
        <f>0.5/5</f>
        <v>0.1</v>
      </c>
      <c r="I82" s="40" t="s">
        <v>51</v>
      </c>
      <c r="J82" s="260">
        <v>0.6</v>
      </c>
      <c r="K82" s="260">
        <f t="shared" si="2"/>
        <v>0.7</v>
      </c>
      <c r="L82" s="266"/>
      <c r="M82" s="29"/>
    </row>
    <row r="83" spans="1:13" ht="12.75">
      <c r="A83" s="40">
        <v>76</v>
      </c>
      <c r="B83" s="40" t="s">
        <v>428</v>
      </c>
      <c r="C83" s="40" t="s">
        <v>340</v>
      </c>
      <c r="D83" s="4" t="s">
        <v>88</v>
      </c>
      <c r="E83" s="268"/>
      <c r="F83" s="260"/>
      <c r="G83" s="61" t="s">
        <v>481</v>
      </c>
      <c r="H83" s="40">
        <v>0.1</v>
      </c>
      <c r="I83" s="40"/>
      <c r="J83" s="40"/>
      <c r="K83" s="260">
        <f t="shared" si="2"/>
        <v>0.1</v>
      </c>
      <c r="L83" s="260"/>
      <c r="M83" s="29"/>
    </row>
    <row r="84" spans="1:13" s="278" customFormat="1" ht="12.75">
      <c r="A84" s="40">
        <v>77</v>
      </c>
      <c r="B84" s="40" t="s">
        <v>464</v>
      </c>
      <c r="C84" s="40" t="s">
        <v>340</v>
      </c>
      <c r="D84" s="4" t="s">
        <v>119</v>
      </c>
      <c r="E84" s="268"/>
      <c r="F84" s="40"/>
      <c r="G84" s="40"/>
      <c r="H84" s="40"/>
      <c r="I84" s="7" t="s">
        <v>303</v>
      </c>
      <c r="J84" s="260">
        <v>0.6</v>
      </c>
      <c r="K84" s="260">
        <f t="shared" si="2"/>
        <v>0.6</v>
      </c>
      <c r="L84" s="4"/>
      <c r="M84" s="359"/>
    </row>
    <row r="85" spans="1:13" ht="12.75">
      <c r="A85" s="40">
        <v>78</v>
      </c>
      <c r="B85" s="7" t="s">
        <v>1948</v>
      </c>
      <c r="C85" s="7" t="s">
        <v>340</v>
      </c>
      <c r="D85" s="7" t="s">
        <v>1636</v>
      </c>
      <c r="E85" s="132" t="s">
        <v>1329</v>
      </c>
      <c r="F85" s="7">
        <v>0.5</v>
      </c>
      <c r="G85" s="7"/>
      <c r="H85" s="7"/>
      <c r="I85" s="7"/>
      <c r="J85" s="7"/>
      <c r="K85" s="260">
        <f t="shared" si="2"/>
        <v>0.5</v>
      </c>
      <c r="L85" s="7"/>
      <c r="M85" s="29"/>
    </row>
    <row r="86" spans="1:13" ht="12.75">
      <c r="A86" s="40">
        <v>79</v>
      </c>
      <c r="B86" s="40" t="s">
        <v>1635</v>
      </c>
      <c r="C86" s="40" t="s">
        <v>340</v>
      </c>
      <c r="D86" s="4" t="s">
        <v>1636</v>
      </c>
      <c r="E86" s="63" t="s">
        <v>1169</v>
      </c>
      <c r="F86" s="40">
        <v>0.5</v>
      </c>
      <c r="G86" s="279"/>
      <c r="H86" s="262"/>
      <c r="I86" s="40" t="s">
        <v>51</v>
      </c>
      <c r="J86" s="260">
        <v>0.6</v>
      </c>
      <c r="K86" s="260">
        <f t="shared" si="2"/>
        <v>1.1</v>
      </c>
      <c r="L86" s="266"/>
      <c r="M86" s="29"/>
    </row>
    <row r="87" spans="1:13" ht="12.75">
      <c r="A87" s="40">
        <v>80</v>
      </c>
      <c r="B87" s="40" t="s">
        <v>513</v>
      </c>
      <c r="C87" s="61" t="s">
        <v>340</v>
      </c>
      <c r="D87" s="4" t="s">
        <v>1441</v>
      </c>
      <c r="E87" s="259"/>
      <c r="F87" s="260"/>
      <c r="G87" s="61" t="s">
        <v>481</v>
      </c>
      <c r="H87" s="40">
        <v>0.1</v>
      </c>
      <c r="I87" s="40"/>
      <c r="J87" s="40"/>
      <c r="K87" s="260">
        <f t="shared" si="2"/>
        <v>0.1</v>
      </c>
      <c r="L87" s="260"/>
      <c r="M87" s="29"/>
    </row>
    <row r="88" spans="1:13" ht="12.75">
      <c r="A88" s="40">
        <v>81</v>
      </c>
      <c r="B88" s="40" t="s">
        <v>1637</v>
      </c>
      <c r="C88" s="40" t="s">
        <v>1638</v>
      </c>
      <c r="D88" s="4" t="s">
        <v>1615</v>
      </c>
      <c r="E88" s="271"/>
      <c r="F88" s="262"/>
      <c r="G88" s="262"/>
      <c r="H88" s="262"/>
      <c r="I88" s="40" t="s">
        <v>70</v>
      </c>
      <c r="J88" s="260">
        <v>0.6</v>
      </c>
      <c r="K88" s="260">
        <f t="shared" si="2"/>
        <v>0.6</v>
      </c>
      <c r="L88" s="266"/>
      <c r="M88" s="29"/>
    </row>
    <row r="89" spans="1:13" ht="12.75">
      <c r="A89" s="40">
        <v>82</v>
      </c>
      <c r="B89" s="40" t="s">
        <v>1639</v>
      </c>
      <c r="C89" s="40" t="s">
        <v>895</v>
      </c>
      <c r="D89" s="4" t="s">
        <v>1553</v>
      </c>
      <c r="E89" s="40"/>
      <c r="F89" s="260"/>
      <c r="G89" s="61"/>
      <c r="H89" s="40"/>
      <c r="I89" s="40" t="s">
        <v>51</v>
      </c>
      <c r="J89" s="260">
        <v>0.6</v>
      </c>
      <c r="K89" s="260">
        <f t="shared" si="2"/>
        <v>0.6</v>
      </c>
      <c r="L89" s="260"/>
      <c r="M89" s="29"/>
    </row>
    <row r="90" spans="1:13" ht="12.75">
      <c r="A90" s="40">
        <v>83</v>
      </c>
      <c r="B90" s="40" t="s">
        <v>583</v>
      </c>
      <c r="C90" s="61" t="s">
        <v>1468</v>
      </c>
      <c r="D90" s="75" t="s">
        <v>1572</v>
      </c>
      <c r="E90" s="259"/>
      <c r="F90" s="260"/>
      <c r="G90" s="4" t="s">
        <v>1577</v>
      </c>
      <c r="H90" s="40">
        <v>0.167</v>
      </c>
      <c r="I90" s="40"/>
      <c r="J90" s="40"/>
      <c r="K90" s="260">
        <f t="shared" si="2"/>
        <v>0.167</v>
      </c>
      <c r="L90" s="260"/>
      <c r="M90" s="29"/>
    </row>
    <row r="91" spans="1:13" ht="12.75">
      <c r="A91" s="40">
        <v>84</v>
      </c>
      <c r="B91" s="40" t="s">
        <v>426</v>
      </c>
      <c r="C91" s="40" t="s">
        <v>886</v>
      </c>
      <c r="D91" s="4" t="s">
        <v>1640</v>
      </c>
      <c r="E91" s="271"/>
      <c r="F91" s="262"/>
      <c r="G91" s="262"/>
      <c r="H91" s="262"/>
      <c r="I91" s="40" t="s">
        <v>55</v>
      </c>
      <c r="J91" s="260">
        <v>0.6</v>
      </c>
      <c r="K91" s="260">
        <f t="shared" si="2"/>
        <v>0.6</v>
      </c>
      <c r="L91" s="266"/>
      <c r="M91" s="29"/>
    </row>
    <row r="92" spans="1:13" ht="12.75">
      <c r="A92" s="40">
        <v>85</v>
      </c>
      <c r="B92" s="40" t="s">
        <v>536</v>
      </c>
      <c r="C92" s="61" t="s">
        <v>375</v>
      </c>
      <c r="D92" s="4" t="s">
        <v>1432</v>
      </c>
      <c r="E92" s="259"/>
      <c r="F92" s="260"/>
      <c r="G92" s="61" t="s">
        <v>459</v>
      </c>
      <c r="H92" s="40">
        <f>0.5/4</f>
        <v>0.125</v>
      </c>
      <c r="I92" s="40"/>
      <c r="J92" s="40"/>
      <c r="K92" s="260">
        <f t="shared" si="2"/>
        <v>0.125</v>
      </c>
      <c r="L92" s="260"/>
      <c r="M92" s="29"/>
    </row>
    <row r="93" spans="1:13" ht="12.75">
      <c r="A93" s="40">
        <v>86</v>
      </c>
      <c r="B93" s="40" t="s">
        <v>1641</v>
      </c>
      <c r="C93" s="40" t="s">
        <v>375</v>
      </c>
      <c r="D93" s="4" t="s">
        <v>1432</v>
      </c>
      <c r="E93" s="279"/>
      <c r="F93" s="279"/>
      <c r="G93" s="262"/>
      <c r="H93" s="279"/>
      <c r="I93" s="7" t="s">
        <v>292</v>
      </c>
      <c r="J93" s="260">
        <v>0.6</v>
      </c>
      <c r="K93" s="260">
        <f t="shared" si="2"/>
        <v>0.6</v>
      </c>
      <c r="L93" s="266"/>
      <c r="M93" s="29"/>
    </row>
    <row r="94" spans="1:13" ht="12.75">
      <c r="A94" s="40">
        <v>87</v>
      </c>
      <c r="B94" s="40" t="s">
        <v>1642</v>
      </c>
      <c r="C94" s="61" t="s">
        <v>375</v>
      </c>
      <c r="D94" s="4" t="s">
        <v>1643</v>
      </c>
      <c r="E94" s="259"/>
      <c r="F94" s="260"/>
      <c r="G94" s="61" t="s">
        <v>415</v>
      </c>
      <c r="H94" s="40">
        <v>0.5</v>
      </c>
      <c r="I94" s="40"/>
      <c r="J94" s="40"/>
      <c r="K94" s="260">
        <f t="shared" si="2"/>
        <v>0.5</v>
      </c>
      <c r="L94" s="260"/>
      <c r="M94" s="29"/>
    </row>
    <row r="95" spans="1:15" ht="12.75">
      <c r="A95" s="40">
        <v>88</v>
      </c>
      <c r="B95" s="40" t="s">
        <v>1250</v>
      </c>
      <c r="C95" s="40" t="s">
        <v>471</v>
      </c>
      <c r="D95" s="4" t="s">
        <v>1615</v>
      </c>
      <c r="E95" s="259"/>
      <c r="F95" s="260"/>
      <c r="G95" s="4"/>
      <c r="H95" s="260"/>
      <c r="I95" s="40" t="s">
        <v>37</v>
      </c>
      <c r="J95" s="260">
        <v>1</v>
      </c>
      <c r="K95" s="260">
        <f t="shared" si="2"/>
        <v>1</v>
      </c>
      <c r="L95" s="260"/>
      <c r="M95" s="29"/>
      <c r="N95" s="267"/>
      <c r="O95" s="267"/>
    </row>
    <row r="96" spans="1:15" ht="12.75">
      <c r="A96" s="40">
        <v>89</v>
      </c>
      <c r="B96" s="61" t="s">
        <v>1644</v>
      </c>
      <c r="C96" s="4" t="s">
        <v>471</v>
      </c>
      <c r="D96" s="75" t="s">
        <v>1645</v>
      </c>
      <c r="E96" s="271"/>
      <c r="F96" s="262"/>
      <c r="G96" s="4" t="s">
        <v>1577</v>
      </c>
      <c r="H96" s="40">
        <v>0.167</v>
      </c>
      <c r="I96" s="40"/>
      <c r="J96" s="40"/>
      <c r="K96" s="260">
        <f t="shared" si="2"/>
        <v>0.167</v>
      </c>
      <c r="L96" s="260"/>
      <c r="M96" s="29"/>
      <c r="O96" s="267"/>
    </row>
    <row r="97" spans="1:13" ht="12.75">
      <c r="A97" s="40">
        <v>90</v>
      </c>
      <c r="B97" s="40" t="s">
        <v>1646</v>
      </c>
      <c r="C97" s="40" t="s">
        <v>471</v>
      </c>
      <c r="D97" s="4" t="s">
        <v>1541</v>
      </c>
      <c r="E97" s="259"/>
      <c r="F97" s="260"/>
      <c r="G97" s="4"/>
      <c r="H97" s="260"/>
      <c r="I97" s="40" t="s">
        <v>255</v>
      </c>
      <c r="J97" s="260">
        <v>0.75</v>
      </c>
      <c r="K97" s="260">
        <f t="shared" si="2"/>
        <v>0.75</v>
      </c>
      <c r="L97" s="260"/>
      <c r="M97" s="28" t="s">
        <v>2423</v>
      </c>
    </row>
    <row r="98" spans="1:13" ht="12.75">
      <c r="A98" s="40">
        <v>91</v>
      </c>
      <c r="B98" s="40" t="s">
        <v>1647</v>
      </c>
      <c r="C98" s="40" t="s">
        <v>471</v>
      </c>
      <c r="D98" s="4" t="s">
        <v>1548</v>
      </c>
      <c r="E98" s="268"/>
      <c r="F98" s="40"/>
      <c r="G98" s="61" t="s">
        <v>481</v>
      </c>
      <c r="H98" s="40">
        <f>0.5/5</f>
        <v>0.1</v>
      </c>
      <c r="I98" s="40" t="s">
        <v>51</v>
      </c>
      <c r="J98" s="260">
        <v>0.6</v>
      </c>
      <c r="K98" s="260">
        <f t="shared" si="2"/>
        <v>0.7</v>
      </c>
      <c r="L98" s="4"/>
      <c r="M98" s="29"/>
    </row>
    <row r="99" spans="1:13" ht="25.5">
      <c r="A99" s="40">
        <v>92</v>
      </c>
      <c r="B99" s="40" t="s">
        <v>1599</v>
      </c>
      <c r="C99" s="40" t="str">
        <f>RIGHT(B99,LEN(B99)-FIND("@",SUBSTITUTE(B99," ","@",LEN(B99)-LEN(SUBSTITUTE(B99," ","")))))</f>
        <v>Châu</v>
      </c>
      <c r="D99" s="75" t="s">
        <v>254</v>
      </c>
      <c r="E99" s="63" t="s">
        <v>1171</v>
      </c>
      <c r="F99" s="262">
        <v>0.5</v>
      </c>
      <c r="G99" s="7" t="s">
        <v>1600</v>
      </c>
      <c r="H99" s="260">
        <v>0.25</v>
      </c>
      <c r="I99" s="40"/>
      <c r="J99" s="265"/>
      <c r="K99" s="260">
        <f t="shared" si="2"/>
        <v>0.75</v>
      </c>
      <c r="L99" s="260"/>
      <c r="M99" s="29"/>
    </row>
    <row r="100" spans="1:13" ht="25.5">
      <c r="A100" s="40">
        <v>93</v>
      </c>
      <c r="B100" s="40" t="s">
        <v>1648</v>
      </c>
      <c r="C100" s="4" t="s">
        <v>357</v>
      </c>
      <c r="D100" s="4" t="s">
        <v>1583</v>
      </c>
      <c r="E100" s="262"/>
      <c r="F100" s="262"/>
      <c r="G100" s="61" t="s">
        <v>1649</v>
      </c>
      <c r="H100" s="40">
        <v>0.6</v>
      </c>
      <c r="I100" s="40"/>
      <c r="J100" s="40"/>
      <c r="K100" s="260">
        <f t="shared" si="2"/>
        <v>0.6</v>
      </c>
      <c r="L100" s="260"/>
      <c r="M100" s="29"/>
    </row>
    <row r="101" spans="1:13" ht="12.75">
      <c r="A101" s="40">
        <v>94</v>
      </c>
      <c r="B101" s="40" t="s">
        <v>1650</v>
      </c>
      <c r="C101" s="40" t="s">
        <v>357</v>
      </c>
      <c r="D101" s="7" t="s">
        <v>1651</v>
      </c>
      <c r="E101" s="63" t="s">
        <v>1169</v>
      </c>
      <c r="F101" s="262">
        <v>0.5</v>
      </c>
      <c r="G101" s="61" t="s">
        <v>419</v>
      </c>
      <c r="H101" s="40">
        <v>0.167</v>
      </c>
      <c r="I101" s="40"/>
      <c r="J101" s="260"/>
      <c r="K101" s="260">
        <f t="shared" si="2"/>
        <v>0.667</v>
      </c>
      <c r="L101" s="260"/>
      <c r="M101" s="29"/>
    </row>
    <row r="102" spans="1:13" ht="12.75">
      <c r="A102" s="40">
        <v>95</v>
      </c>
      <c r="B102" s="40" t="s">
        <v>1652</v>
      </c>
      <c r="C102" s="40" t="s">
        <v>357</v>
      </c>
      <c r="D102" s="7" t="s">
        <v>1601</v>
      </c>
      <c r="E102" s="63" t="s">
        <v>1653</v>
      </c>
      <c r="F102" s="262">
        <f>1/3</f>
        <v>0.3333333333333333</v>
      </c>
      <c r="G102" s="4"/>
      <c r="H102" s="260"/>
      <c r="I102" s="40"/>
      <c r="J102" s="260"/>
      <c r="K102" s="260">
        <f t="shared" si="2"/>
        <v>0.3333333333333333</v>
      </c>
      <c r="L102" s="260"/>
      <c r="M102" s="29"/>
    </row>
    <row r="103" spans="1:13" ht="12.75">
      <c r="A103" s="40">
        <v>96</v>
      </c>
      <c r="B103" s="40" t="s">
        <v>1654</v>
      </c>
      <c r="C103" s="61" t="s">
        <v>357</v>
      </c>
      <c r="D103" s="75" t="s">
        <v>1551</v>
      </c>
      <c r="E103" s="259"/>
      <c r="F103" s="260"/>
      <c r="G103" s="4" t="s">
        <v>1577</v>
      </c>
      <c r="H103" s="40">
        <f>0.5/3</f>
        <v>0.16666666666666666</v>
      </c>
      <c r="I103" s="40"/>
      <c r="J103" s="40"/>
      <c r="K103" s="260">
        <f t="shared" si="2"/>
        <v>0.16666666666666666</v>
      </c>
      <c r="L103" s="260"/>
      <c r="M103" s="29"/>
    </row>
    <row r="104" spans="1:13" ht="12.75">
      <c r="A104" s="40">
        <v>97</v>
      </c>
      <c r="B104" s="40" t="s">
        <v>468</v>
      </c>
      <c r="C104" s="4" t="s">
        <v>357</v>
      </c>
      <c r="D104" s="4" t="s">
        <v>1576</v>
      </c>
      <c r="E104" s="262"/>
      <c r="F104" s="262"/>
      <c r="G104" s="4" t="s">
        <v>1577</v>
      </c>
      <c r="H104" s="40">
        <v>0.167</v>
      </c>
      <c r="I104" s="40"/>
      <c r="J104" s="40"/>
      <c r="K104" s="260">
        <f t="shared" si="2"/>
        <v>0.167</v>
      </c>
      <c r="L104" s="260"/>
      <c r="M104" s="29"/>
    </row>
    <row r="105" spans="1:13" ht="12.75">
      <c r="A105" s="40">
        <v>98</v>
      </c>
      <c r="B105" s="40" t="s">
        <v>519</v>
      </c>
      <c r="C105" s="40" t="s">
        <v>357</v>
      </c>
      <c r="D105" s="4" t="s">
        <v>1583</v>
      </c>
      <c r="E105" s="271"/>
      <c r="F105" s="262"/>
      <c r="G105" s="61" t="s">
        <v>481</v>
      </c>
      <c r="H105" s="40">
        <v>0.1</v>
      </c>
      <c r="I105" s="40"/>
      <c r="J105" s="40"/>
      <c r="K105" s="260">
        <f t="shared" si="2"/>
        <v>0.1</v>
      </c>
      <c r="L105" s="260"/>
      <c r="M105" s="360"/>
    </row>
    <row r="106" spans="1:13" ht="12.75">
      <c r="A106" s="40">
        <v>99</v>
      </c>
      <c r="B106" s="40" t="s">
        <v>483</v>
      </c>
      <c r="C106" s="40" t="s">
        <v>357</v>
      </c>
      <c r="D106" s="4" t="s">
        <v>1655</v>
      </c>
      <c r="E106" s="40"/>
      <c r="F106" s="260"/>
      <c r="G106" s="61"/>
      <c r="H106" s="40"/>
      <c r="I106" s="40" t="s">
        <v>1656</v>
      </c>
      <c r="J106" s="260">
        <v>0.6</v>
      </c>
      <c r="K106" s="260">
        <f t="shared" si="2"/>
        <v>0.6</v>
      </c>
      <c r="L106" s="260"/>
      <c r="M106" s="29"/>
    </row>
    <row r="107" spans="1:13" ht="12.75">
      <c r="A107" s="40">
        <v>100</v>
      </c>
      <c r="B107" s="40" t="s">
        <v>501</v>
      </c>
      <c r="C107" s="40" t="s">
        <v>357</v>
      </c>
      <c r="D107" s="4" t="s">
        <v>1553</v>
      </c>
      <c r="E107" s="262"/>
      <c r="F107" s="262"/>
      <c r="G107" s="61" t="s">
        <v>415</v>
      </c>
      <c r="H107" s="40">
        <v>0.5</v>
      </c>
      <c r="I107" s="40" t="s">
        <v>55</v>
      </c>
      <c r="J107" s="260">
        <v>0.6</v>
      </c>
      <c r="K107" s="260">
        <f t="shared" si="2"/>
        <v>1.1</v>
      </c>
      <c r="L107" s="270"/>
      <c r="M107" s="29"/>
    </row>
    <row r="108" spans="1:13" ht="25.5">
      <c r="A108" s="40">
        <v>101</v>
      </c>
      <c r="B108" s="40" t="s">
        <v>556</v>
      </c>
      <c r="C108" s="61" t="s">
        <v>357</v>
      </c>
      <c r="D108" s="4" t="s">
        <v>119</v>
      </c>
      <c r="E108" s="259"/>
      <c r="F108" s="260"/>
      <c r="G108" s="61" t="s">
        <v>481</v>
      </c>
      <c r="H108" s="40">
        <v>0.1</v>
      </c>
      <c r="I108" s="40" t="s">
        <v>1657</v>
      </c>
      <c r="J108" s="265">
        <v>0.6</v>
      </c>
      <c r="K108" s="260">
        <f t="shared" si="2"/>
        <v>0.7</v>
      </c>
      <c r="L108" s="260"/>
      <c r="M108" s="29"/>
    </row>
    <row r="109" spans="1:13" ht="12.75">
      <c r="A109" s="40">
        <v>102</v>
      </c>
      <c r="B109" s="40" t="s">
        <v>1658</v>
      </c>
      <c r="C109" s="40" t="s">
        <v>357</v>
      </c>
      <c r="D109" s="4" t="s">
        <v>1659</v>
      </c>
      <c r="E109" s="262"/>
      <c r="F109" s="262"/>
      <c r="G109" s="262"/>
      <c r="H109" s="262"/>
      <c r="I109" s="40" t="s">
        <v>51</v>
      </c>
      <c r="J109" s="260">
        <v>0.6</v>
      </c>
      <c r="K109" s="260">
        <f t="shared" si="2"/>
        <v>0.6</v>
      </c>
      <c r="L109" s="266"/>
      <c r="M109" s="29"/>
    </row>
    <row r="110" spans="1:14" ht="12.75">
      <c r="A110" s="40">
        <v>103</v>
      </c>
      <c r="B110" s="40" t="s">
        <v>1160</v>
      </c>
      <c r="C110" s="40" t="s">
        <v>357</v>
      </c>
      <c r="D110" s="7" t="s">
        <v>114</v>
      </c>
      <c r="E110" s="63" t="s">
        <v>1660</v>
      </c>
      <c r="F110" s="262">
        <v>0.5</v>
      </c>
      <c r="G110" s="4"/>
      <c r="H110" s="260"/>
      <c r="I110" s="40"/>
      <c r="J110" s="260"/>
      <c r="K110" s="260">
        <f t="shared" si="2"/>
        <v>0.5</v>
      </c>
      <c r="L110" s="260"/>
      <c r="M110" s="29"/>
      <c r="N110" s="267"/>
    </row>
    <row r="111" spans="1:13" ht="12.75">
      <c r="A111" s="40">
        <v>104</v>
      </c>
      <c r="B111" s="40" t="s">
        <v>1661</v>
      </c>
      <c r="C111" s="40" t="s">
        <v>357</v>
      </c>
      <c r="D111" s="4" t="s">
        <v>1662</v>
      </c>
      <c r="E111" s="268"/>
      <c r="F111" s="40"/>
      <c r="G111" s="40"/>
      <c r="H111" s="40"/>
      <c r="I111" s="40" t="s">
        <v>55</v>
      </c>
      <c r="J111" s="260">
        <v>0.6</v>
      </c>
      <c r="K111" s="260">
        <f t="shared" si="2"/>
        <v>0.6</v>
      </c>
      <c r="L111" s="4"/>
      <c r="M111" s="29"/>
    </row>
    <row r="112" spans="1:13" ht="25.5">
      <c r="A112" s="40">
        <v>105</v>
      </c>
      <c r="B112" s="40" t="s">
        <v>1661</v>
      </c>
      <c r="C112" s="61" t="s">
        <v>357</v>
      </c>
      <c r="D112" s="4" t="s">
        <v>1583</v>
      </c>
      <c r="E112" s="259"/>
      <c r="F112" s="260"/>
      <c r="G112" s="61" t="s">
        <v>1602</v>
      </c>
      <c r="H112" s="40">
        <v>0.35</v>
      </c>
      <c r="I112" s="8"/>
      <c r="J112" s="8"/>
      <c r="K112" s="260">
        <f t="shared" si="2"/>
        <v>0.35</v>
      </c>
      <c r="L112" s="40"/>
      <c r="M112" s="29"/>
    </row>
    <row r="113" spans="1:13" ht="12.75">
      <c r="A113" s="40">
        <v>106</v>
      </c>
      <c r="B113" s="40" t="s">
        <v>1663</v>
      </c>
      <c r="C113" s="40" t="s">
        <v>357</v>
      </c>
      <c r="D113" s="4" t="s">
        <v>1622</v>
      </c>
      <c r="E113" s="259"/>
      <c r="F113" s="260"/>
      <c r="G113" s="4"/>
      <c r="H113" s="260"/>
      <c r="I113" s="4" t="s">
        <v>1559</v>
      </c>
      <c r="J113" s="265">
        <v>0.8</v>
      </c>
      <c r="K113" s="260">
        <f t="shared" si="2"/>
        <v>0.8</v>
      </c>
      <c r="L113" s="260"/>
      <c r="M113" s="29"/>
    </row>
    <row r="114" spans="1:13" ht="12.75">
      <c r="A114" s="40">
        <v>107</v>
      </c>
      <c r="B114" s="40" t="s">
        <v>1664</v>
      </c>
      <c r="C114" s="40" t="s">
        <v>357</v>
      </c>
      <c r="D114" s="4" t="s">
        <v>1581</v>
      </c>
      <c r="E114" s="262"/>
      <c r="F114" s="262"/>
      <c r="G114" s="4" t="s">
        <v>1554</v>
      </c>
      <c r="H114" s="40">
        <v>0.1</v>
      </c>
      <c r="I114" s="40" t="s">
        <v>51</v>
      </c>
      <c r="J114" s="260">
        <v>0.6</v>
      </c>
      <c r="K114" s="260">
        <f t="shared" si="2"/>
        <v>0.7</v>
      </c>
      <c r="L114" s="266"/>
      <c r="M114" s="29"/>
    </row>
    <row r="115" spans="1:13" ht="25.5">
      <c r="A115" s="40">
        <v>642</v>
      </c>
      <c r="B115" s="29" t="s">
        <v>2465</v>
      </c>
      <c r="C115" s="28" t="s">
        <v>740</v>
      </c>
      <c r="D115" s="28" t="s">
        <v>1818</v>
      </c>
      <c r="E115" s="60"/>
      <c r="F115" s="16"/>
      <c r="G115" s="4" t="s">
        <v>2464</v>
      </c>
      <c r="H115" s="16">
        <v>0.25</v>
      </c>
      <c r="I115" s="29"/>
      <c r="J115" s="16"/>
      <c r="K115" s="260">
        <f t="shared" si="2"/>
        <v>0.25</v>
      </c>
      <c r="L115" s="16"/>
      <c r="M115" s="29"/>
    </row>
    <row r="116" spans="1:13" ht="12.75">
      <c r="A116" s="40">
        <v>108</v>
      </c>
      <c r="B116" s="40" t="s">
        <v>1665</v>
      </c>
      <c r="C116" s="61" t="s">
        <v>531</v>
      </c>
      <c r="D116" s="4" t="s">
        <v>1589</v>
      </c>
      <c r="E116" s="259"/>
      <c r="F116" s="260"/>
      <c r="G116" s="61" t="s">
        <v>419</v>
      </c>
      <c r="H116" s="40">
        <v>0.167</v>
      </c>
      <c r="I116" s="40"/>
      <c r="J116" s="40"/>
      <c r="K116" s="260">
        <f t="shared" si="2"/>
        <v>0.167</v>
      </c>
      <c r="L116" s="260"/>
      <c r="M116" s="29"/>
    </row>
    <row r="117" spans="1:13" ht="38.25">
      <c r="A117" s="40">
        <v>109</v>
      </c>
      <c r="B117" s="40" t="s">
        <v>1666</v>
      </c>
      <c r="C117" s="40" t="s">
        <v>1667</v>
      </c>
      <c r="D117" s="4" t="s">
        <v>1576</v>
      </c>
      <c r="E117" s="259"/>
      <c r="F117" s="260"/>
      <c r="G117" s="61" t="s">
        <v>1668</v>
      </c>
      <c r="H117" s="40">
        <v>0.6</v>
      </c>
      <c r="I117" s="40" t="s">
        <v>51</v>
      </c>
      <c r="J117" s="260">
        <v>0.6</v>
      </c>
      <c r="K117" s="260">
        <f t="shared" si="2"/>
        <v>1.2</v>
      </c>
      <c r="L117" s="260"/>
      <c r="M117" s="29"/>
    </row>
    <row r="118" spans="1:13" ht="12.75">
      <c r="A118" s="40">
        <v>110</v>
      </c>
      <c r="B118" s="40" t="s">
        <v>1669</v>
      </c>
      <c r="C118" s="40" t="s">
        <v>1254</v>
      </c>
      <c r="D118" s="4" t="s">
        <v>1670</v>
      </c>
      <c r="E118" s="262"/>
      <c r="F118" s="262"/>
      <c r="G118" s="40"/>
      <c r="H118" s="262"/>
      <c r="I118" s="7" t="s">
        <v>292</v>
      </c>
      <c r="J118" s="260">
        <v>0.6</v>
      </c>
      <c r="K118" s="260">
        <f t="shared" si="2"/>
        <v>0.6</v>
      </c>
      <c r="L118" s="266"/>
      <c r="M118" s="16"/>
    </row>
    <row r="119" spans="1:14" ht="12.75">
      <c r="A119" s="40">
        <v>111</v>
      </c>
      <c r="B119" s="40" t="s">
        <v>1671</v>
      </c>
      <c r="C119" s="40" t="s">
        <v>451</v>
      </c>
      <c r="D119" s="4" t="s">
        <v>1551</v>
      </c>
      <c r="E119" s="259"/>
      <c r="F119" s="260"/>
      <c r="G119" s="4"/>
      <c r="H119" s="260"/>
      <c r="I119" s="7" t="s">
        <v>303</v>
      </c>
      <c r="J119" s="260">
        <v>0.6</v>
      </c>
      <c r="K119" s="260">
        <f t="shared" si="2"/>
        <v>0.6</v>
      </c>
      <c r="L119" s="260"/>
      <c r="M119" s="16"/>
      <c r="N119" s="267"/>
    </row>
    <row r="120" spans="1:14" ht="12.75">
      <c r="A120" s="40">
        <v>112</v>
      </c>
      <c r="B120" s="40" t="s">
        <v>447</v>
      </c>
      <c r="C120" s="40" t="s">
        <v>451</v>
      </c>
      <c r="D120" s="4" t="s">
        <v>1548</v>
      </c>
      <c r="E120" s="259"/>
      <c r="F120" s="260"/>
      <c r="G120" s="4"/>
      <c r="H120" s="260"/>
      <c r="I120" s="7" t="s">
        <v>1624</v>
      </c>
      <c r="J120" s="260">
        <v>0.6</v>
      </c>
      <c r="K120" s="260">
        <f t="shared" si="2"/>
        <v>0.6</v>
      </c>
      <c r="L120" s="260"/>
      <c r="M120" s="16"/>
      <c r="N120" s="267"/>
    </row>
    <row r="121" spans="1:13" ht="12.75">
      <c r="A121" s="40">
        <v>113</v>
      </c>
      <c r="B121" s="40" t="s">
        <v>570</v>
      </c>
      <c r="C121" s="40" t="s">
        <v>451</v>
      </c>
      <c r="D121" s="4" t="s">
        <v>1551</v>
      </c>
      <c r="E121" s="271"/>
      <c r="F121" s="262"/>
      <c r="G121" s="4" t="s">
        <v>1577</v>
      </c>
      <c r="H121" s="40">
        <v>0.167</v>
      </c>
      <c r="I121" s="40"/>
      <c r="J121" s="40"/>
      <c r="K121" s="260">
        <f t="shared" si="2"/>
        <v>0.167</v>
      </c>
      <c r="L121" s="260"/>
      <c r="M121" s="16"/>
    </row>
    <row r="122" spans="1:13" ht="12.75">
      <c r="A122" s="40">
        <v>114</v>
      </c>
      <c r="B122" s="40" t="s">
        <v>1672</v>
      </c>
      <c r="C122" s="40" t="s">
        <v>1673</v>
      </c>
      <c r="D122" s="4" t="s">
        <v>1645</v>
      </c>
      <c r="E122" s="259"/>
      <c r="F122" s="260"/>
      <c r="G122" s="4"/>
      <c r="H122" s="260"/>
      <c r="I122" s="40" t="s">
        <v>55</v>
      </c>
      <c r="J122" s="260">
        <v>0.6</v>
      </c>
      <c r="K122" s="260">
        <f t="shared" si="2"/>
        <v>0.6</v>
      </c>
      <c r="L122" s="260"/>
      <c r="M122" s="16"/>
    </row>
    <row r="123" spans="1:15" ht="12.75">
      <c r="A123" s="40">
        <v>115</v>
      </c>
      <c r="B123" s="40" t="s">
        <v>1674</v>
      </c>
      <c r="C123" s="40" t="s">
        <v>1675</v>
      </c>
      <c r="D123" s="4" t="s">
        <v>1442</v>
      </c>
      <c r="E123" s="268"/>
      <c r="F123" s="40"/>
      <c r="G123" s="40"/>
      <c r="H123" s="40"/>
      <c r="I123" s="40" t="s">
        <v>51</v>
      </c>
      <c r="J123" s="260">
        <v>0.6</v>
      </c>
      <c r="K123" s="260">
        <f t="shared" si="2"/>
        <v>0.6</v>
      </c>
      <c r="L123" s="4"/>
      <c r="M123" s="16"/>
      <c r="O123" s="269"/>
    </row>
    <row r="124" spans="1:13" ht="12.75">
      <c r="A124" s="40">
        <v>116</v>
      </c>
      <c r="B124" s="40" t="s">
        <v>1676</v>
      </c>
      <c r="C124" s="40" t="s">
        <v>1677</v>
      </c>
      <c r="D124" s="4" t="s">
        <v>1553</v>
      </c>
      <c r="E124" s="259"/>
      <c r="F124" s="260"/>
      <c r="G124" s="4"/>
      <c r="H124" s="260"/>
      <c r="I124" s="40" t="s">
        <v>51</v>
      </c>
      <c r="J124" s="260">
        <v>0.6</v>
      </c>
      <c r="K124" s="260">
        <f t="shared" si="2"/>
        <v>0.6</v>
      </c>
      <c r="L124" s="260"/>
      <c r="M124" s="29"/>
    </row>
    <row r="125" spans="1:13" ht="12.75">
      <c r="A125" s="40">
        <v>117</v>
      </c>
      <c r="B125" s="40" t="s">
        <v>1678</v>
      </c>
      <c r="C125" s="61" t="s">
        <v>499</v>
      </c>
      <c r="D125" s="4" t="s">
        <v>1441</v>
      </c>
      <c r="E125" s="259"/>
      <c r="F125" s="260"/>
      <c r="G125" s="61" t="s">
        <v>459</v>
      </c>
      <c r="H125" s="40">
        <f>1/4</f>
        <v>0.25</v>
      </c>
      <c r="I125" s="40"/>
      <c r="J125" s="40"/>
      <c r="K125" s="260">
        <f t="shared" si="2"/>
        <v>0.25</v>
      </c>
      <c r="L125" s="260"/>
      <c r="M125" s="16"/>
    </row>
    <row r="126" spans="1:13" ht="12.75">
      <c r="A126" s="40">
        <v>118</v>
      </c>
      <c r="B126" s="40" t="s">
        <v>1679</v>
      </c>
      <c r="C126" s="4" t="s">
        <v>499</v>
      </c>
      <c r="D126" s="4" t="s">
        <v>1546</v>
      </c>
      <c r="E126" s="262"/>
      <c r="F126" s="262"/>
      <c r="G126" s="61" t="s">
        <v>419</v>
      </c>
      <c r="H126" s="40">
        <v>0.167</v>
      </c>
      <c r="I126" s="40"/>
      <c r="J126" s="40"/>
      <c r="K126" s="260">
        <f t="shared" si="2"/>
        <v>0.167</v>
      </c>
      <c r="L126" s="260"/>
      <c r="M126" s="29"/>
    </row>
    <row r="127" spans="1:13" ht="12.75">
      <c r="A127" s="40">
        <v>119</v>
      </c>
      <c r="B127" s="40" t="s">
        <v>496</v>
      </c>
      <c r="C127" s="40" t="s">
        <v>1680</v>
      </c>
      <c r="D127" s="4" t="s">
        <v>1681</v>
      </c>
      <c r="E127" s="259"/>
      <c r="F127" s="260"/>
      <c r="G127" s="4"/>
      <c r="H127" s="260"/>
      <c r="I127" s="7" t="s">
        <v>292</v>
      </c>
      <c r="J127" s="260">
        <v>0.6</v>
      </c>
      <c r="K127" s="260">
        <f t="shared" si="2"/>
        <v>0.6</v>
      </c>
      <c r="L127" s="260"/>
      <c r="M127" s="29"/>
    </row>
    <row r="128" spans="1:13" ht="12.75">
      <c r="A128" s="40">
        <v>120</v>
      </c>
      <c r="B128" s="40" t="s">
        <v>428</v>
      </c>
      <c r="C128" s="4" t="s">
        <v>529</v>
      </c>
      <c r="D128" s="4" t="s">
        <v>1548</v>
      </c>
      <c r="E128" s="268"/>
      <c r="F128" s="40"/>
      <c r="G128" s="61" t="s">
        <v>459</v>
      </c>
      <c r="H128" s="40">
        <f>0.5/4</f>
        <v>0.125</v>
      </c>
      <c r="I128" s="40"/>
      <c r="J128" s="40"/>
      <c r="K128" s="260">
        <f t="shared" si="2"/>
        <v>0.125</v>
      </c>
      <c r="L128" s="260"/>
      <c r="M128" s="29"/>
    </row>
    <row r="129" spans="1:13" ht="12.75">
      <c r="A129" s="40">
        <v>121</v>
      </c>
      <c r="B129" s="40" t="s">
        <v>464</v>
      </c>
      <c r="C129" s="40" t="s">
        <v>530</v>
      </c>
      <c r="D129" s="4" t="s">
        <v>1584</v>
      </c>
      <c r="E129" s="264"/>
      <c r="F129" s="40"/>
      <c r="G129" s="61" t="s">
        <v>419</v>
      </c>
      <c r="H129" s="40">
        <v>0.167</v>
      </c>
      <c r="I129" s="40"/>
      <c r="J129" s="40"/>
      <c r="K129" s="260">
        <f t="shared" si="2"/>
        <v>0.167</v>
      </c>
      <c r="L129" s="260"/>
      <c r="M129" s="29"/>
    </row>
    <row r="130" spans="1:13" ht="12.75">
      <c r="A130" s="40">
        <v>122</v>
      </c>
      <c r="B130" s="40" t="s">
        <v>842</v>
      </c>
      <c r="C130" s="40" t="s">
        <v>1682</v>
      </c>
      <c r="D130" s="4" t="s">
        <v>1630</v>
      </c>
      <c r="E130" s="268"/>
      <c r="F130" s="40"/>
      <c r="G130" s="61"/>
      <c r="H130" s="40"/>
      <c r="I130" s="40" t="s">
        <v>52</v>
      </c>
      <c r="J130" s="260">
        <v>0.75</v>
      </c>
      <c r="K130" s="260">
        <f t="shared" si="2"/>
        <v>0.75</v>
      </c>
      <c r="L130" s="4"/>
      <c r="M130" s="29"/>
    </row>
    <row r="131" spans="1:13" ht="12.75">
      <c r="A131" s="40">
        <v>123</v>
      </c>
      <c r="B131" s="40" t="s">
        <v>485</v>
      </c>
      <c r="C131" s="272" t="s">
        <v>486</v>
      </c>
      <c r="D131" s="4" t="s">
        <v>1683</v>
      </c>
      <c r="E131" s="268"/>
      <c r="F131" s="40"/>
      <c r="G131" s="61" t="s">
        <v>459</v>
      </c>
      <c r="H131" s="40">
        <f>0.5/4</f>
        <v>0.125</v>
      </c>
      <c r="I131" s="40"/>
      <c r="J131" s="40"/>
      <c r="K131" s="260">
        <f t="shared" si="2"/>
        <v>0.125</v>
      </c>
      <c r="L131" s="260"/>
      <c r="M131" s="29"/>
    </row>
    <row r="132" spans="1:13" ht="12.75">
      <c r="A132" s="40">
        <v>124</v>
      </c>
      <c r="B132" s="40" t="s">
        <v>639</v>
      </c>
      <c r="C132" s="40" t="s">
        <v>489</v>
      </c>
      <c r="D132" s="4" t="s">
        <v>1670</v>
      </c>
      <c r="E132" s="259"/>
      <c r="F132" s="260"/>
      <c r="G132" s="4"/>
      <c r="H132" s="260"/>
      <c r="I132" s="7" t="s">
        <v>303</v>
      </c>
      <c r="J132" s="260">
        <v>0.6</v>
      </c>
      <c r="K132" s="260">
        <f t="shared" si="2"/>
        <v>0.6</v>
      </c>
      <c r="L132" s="260"/>
      <c r="M132" s="29"/>
    </row>
    <row r="133" spans="1:13" ht="12.75">
      <c r="A133" s="40">
        <v>125</v>
      </c>
      <c r="B133" s="40" t="s">
        <v>1684</v>
      </c>
      <c r="C133" s="40" t="s">
        <v>489</v>
      </c>
      <c r="D133" s="4" t="s">
        <v>1685</v>
      </c>
      <c r="E133" s="259"/>
      <c r="F133" s="260"/>
      <c r="G133" s="4"/>
      <c r="H133" s="260"/>
      <c r="I133" s="40" t="s">
        <v>55</v>
      </c>
      <c r="J133" s="260">
        <v>0.6</v>
      </c>
      <c r="K133" s="260">
        <f t="shared" si="2"/>
        <v>0.6</v>
      </c>
      <c r="L133" s="260"/>
      <c r="M133" s="29"/>
    </row>
    <row r="134" spans="1:13" ht="12.75">
      <c r="A134" s="40">
        <v>126</v>
      </c>
      <c r="B134" s="40" t="s">
        <v>1686</v>
      </c>
      <c r="C134" s="40" t="s">
        <v>489</v>
      </c>
      <c r="D134" s="4" t="s">
        <v>119</v>
      </c>
      <c r="E134" s="262"/>
      <c r="F134" s="262"/>
      <c r="G134" s="4" t="s">
        <v>1554</v>
      </c>
      <c r="H134" s="40">
        <v>0.1</v>
      </c>
      <c r="I134" s="7" t="s">
        <v>303</v>
      </c>
      <c r="J134" s="260">
        <v>0.6</v>
      </c>
      <c r="K134" s="260">
        <f t="shared" si="2"/>
        <v>0.7</v>
      </c>
      <c r="L134" s="266"/>
      <c r="M134" s="29"/>
    </row>
    <row r="135" spans="1:13" ht="12.75">
      <c r="A135" s="40">
        <v>127</v>
      </c>
      <c r="B135" s="40" t="s">
        <v>1687</v>
      </c>
      <c r="C135" s="40" t="s">
        <v>489</v>
      </c>
      <c r="D135" s="4" t="s">
        <v>1615</v>
      </c>
      <c r="E135" s="259"/>
      <c r="F135" s="260"/>
      <c r="G135" s="4"/>
      <c r="H135" s="260"/>
      <c r="I135" s="40" t="s">
        <v>70</v>
      </c>
      <c r="J135" s="260">
        <v>0.6</v>
      </c>
      <c r="K135" s="260">
        <f aca="true" t="shared" si="3" ref="K135:K198">J135+H135+F135</f>
        <v>0.6</v>
      </c>
      <c r="L135" s="260"/>
      <c r="M135" s="29"/>
    </row>
    <row r="136" spans="1:13" ht="12.75">
      <c r="A136" s="40">
        <v>128</v>
      </c>
      <c r="B136" s="40" t="s">
        <v>1688</v>
      </c>
      <c r="C136" s="61" t="s">
        <v>489</v>
      </c>
      <c r="D136" s="274" t="s">
        <v>1607</v>
      </c>
      <c r="E136" s="259"/>
      <c r="F136" s="260"/>
      <c r="G136" s="4" t="s">
        <v>1554</v>
      </c>
      <c r="H136" s="40">
        <v>0.1</v>
      </c>
      <c r="I136" s="40"/>
      <c r="J136" s="40"/>
      <c r="K136" s="260">
        <f t="shared" si="3"/>
        <v>0.1</v>
      </c>
      <c r="L136" s="260"/>
      <c r="M136" s="29"/>
    </row>
    <row r="137" spans="1:13" ht="12.75">
      <c r="A137" s="40">
        <v>129</v>
      </c>
      <c r="B137" s="40" t="s">
        <v>1481</v>
      </c>
      <c r="C137" s="40" t="s">
        <v>489</v>
      </c>
      <c r="D137" s="4" t="s">
        <v>1615</v>
      </c>
      <c r="E137" s="259"/>
      <c r="F137" s="260"/>
      <c r="G137" s="4"/>
      <c r="H137" s="260"/>
      <c r="I137" s="40" t="s">
        <v>55</v>
      </c>
      <c r="J137" s="260">
        <v>0.6</v>
      </c>
      <c r="K137" s="260">
        <f t="shared" si="3"/>
        <v>0.6</v>
      </c>
      <c r="L137" s="260"/>
      <c r="M137" s="29"/>
    </row>
    <row r="138" spans="1:13" ht="12.75">
      <c r="A138" s="40">
        <v>130</v>
      </c>
      <c r="B138" s="40" t="s">
        <v>488</v>
      </c>
      <c r="C138" s="4" t="s">
        <v>489</v>
      </c>
      <c r="D138" s="4" t="s">
        <v>1683</v>
      </c>
      <c r="E138" s="259"/>
      <c r="F138" s="260"/>
      <c r="G138" s="61" t="s">
        <v>459</v>
      </c>
      <c r="H138" s="40">
        <f>0.5/4</f>
        <v>0.125</v>
      </c>
      <c r="I138" s="40"/>
      <c r="J138" s="40"/>
      <c r="K138" s="260">
        <f t="shared" si="3"/>
        <v>0.125</v>
      </c>
      <c r="L138" s="260"/>
      <c r="M138" s="29"/>
    </row>
    <row r="139" spans="1:14" ht="12.75">
      <c r="A139" s="40">
        <v>131</v>
      </c>
      <c r="B139" s="40" t="s">
        <v>1689</v>
      </c>
      <c r="C139" s="61" t="s">
        <v>456</v>
      </c>
      <c r="D139" s="4" t="s">
        <v>1548</v>
      </c>
      <c r="E139" s="259"/>
      <c r="F139" s="260"/>
      <c r="G139" s="61" t="s">
        <v>481</v>
      </c>
      <c r="H139" s="40">
        <f>0.5/5</f>
        <v>0.1</v>
      </c>
      <c r="I139" s="40"/>
      <c r="J139" s="40"/>
      <c r="K139" s="260">
        <f t="shared" si="3"/>
        <v>0.1</v>
      </c>
      <c r="L139" s="260"/>
      <c r="M139" s="29"/>
      <c r="N139" s="261"/>
    </row>
    <row r="140" spans="1:13" ht="12.75">
      <c r="A140" s="40">
        <v>132</v>
      </c>
      <c r="B140" s="40" t="s">
        <v>1477</v>
      </c>
      <c r="C140" s="40" t="s">
        <v>456</v>
      </c>
      <c r="D140" s="4" t="s">
        <v>1670</v>
      </c>
      <c r="E140" s="268"/>
      <c r="F140" s="40"/>
      <c r="G140" s="40"/>
      <c r="H140" s="40"/>
      <c r="I140" s="40" t="s">
        <v>55</v>
      </c>
      <c r="J140" s="260">
        <v>0.6</v>
      </c>
      <c r="K140" s="260">
        <f t="shared" si="3"/>
        <v>0.6</v>
      </c>
      <c r="L140" s="4"/>
      <c r="M140" s="29"/>
    </row>
    <row r="141" spans="1:13" ht="38.25">
      <c r="A141" s="40">
        <v>133</v>
      </c>
      <c r="B141" s="40" t="s">
        <v>1690</v>
      </c>
      <c r="C141" s="40" t="s">
        <v>456</v>
      </c>
      <c r="D141" s="277" t="s">
        <v>1437</v>
      </c>
      <c r="E141" s="268"/>
      <c r="F141" s="40"/>
      <c r="G141" s="262" t="s">
        <v>1619</v>
      </c>
      <c r="H141" s="262">
        <v>0.5</v>
      </c>
      <c r="I141" s="40"/>
      <c r="J141" s="260"/>
      <c r="K141" s="260">
        <f t="shared" si="3"/>
        <v>0.5</v>
      </c>
      <c r="L141" s="40"/>
      <c r="M141" s="29"/>
    </row>
    <row r="142" spans="1:13" ht="12.75">
      <c r="A142" s="40">
        <v>134</v>
      </c>
      <c r="B142" s="40" t="s">
        <v>888</v>
      </c>
      <c r="C142" s="40" t="s">
        <v>456</v>
      </c>
      <c r="D142" s="4" t="s">
        <v>1566</v>
      </c>
      <c r="E142" s="271"/>
      <c r="F142" s="262"/>
      <c r="G142" s="262"/>
      <c r="H142" s="262"/>
      <c r="I142" s="40" t="s">
        <v>55</v>
      </c>
      <c r="J142" s="260">
        <v>0.6</v>
      </c>
      <c r="K142" s="260">
        <f t="shared" si="3"/>
        <v>0.6</v>
      </c>
      <c r="L142" s="266"/>
      <c r="M142" s="29"/>
    </row>
    <row r="143" spans="1:13" ht="12.75">
      <c r="A143" s="40">
        <v>135</v>
      </c>
      <c r="B143" s="40" t="s">
        <v>565</v>
      </c>
      <c r="C143" s="61" t="s">
        <v>456</v>
      </c>
      <c r="D143" s="75" t="s">
        <v>1611</v>
      </c>
      <c r="E143" s="259"/>
      <c r="F143" s="260"/>
      <c r="G143" s="4" t="s">
        <v>1542</v>
      </c>
      <c r="H143" s="40">
        <f>1/4</f>
        <v>0.25</v>
      </c>
      <c r="I143" s="40"/>
      <c r="J143" s="40"/>
      <c r="K143" s="260">
        <f t="shared" si="3"/>
        <v>0.25</v>
      </c>
      <c r="L143" s="260"/>
      <c r="M143" s="29"/>
    </row>
    <row r="144" spans="1:13" ht="12.75">
      <c r="A144" s="40">
        <v>136</v>
      </c>
      <c r="B144" s="40" t="s">
        <v>565</v>
      </c>
      <c r="C144" s="4" t="s">
        <v>456</v>
      </c>
      <c r="D144" s="276" t="s">
        <v>1553</v>
      </c>
      <c r="E144" s="271"/>
      <c r="F144" s="262"/>
      <c r="G144" s="4" t="s">
        <v>1554</v>
      </c>
      <c r="H144" s="40">
        <v>0.1</v>
      </c>
      <c r="I144" s="40"/>
      <c r="J144" s="40"/>
      <c r="K144" s="260">
        <f t="shared" si="3"/>
        <v>0.1</v>
      </c>
      <c r="L144" s="260"/>
      <c r="M144" s="29"/>
    </row>
    <row r="145" spans="1:13" ht="12.75">
      <c r="A145" s="40">
        <v>137</v>
      </c>
      <c r="B145" s="40" t="s">
        <v>1691</v>
      </c>
      <c r="C145" s="40" t="s">
        <v>456</v>
      </c>
      <c r="D145" s="4" t="s">
        <v>1572</v>
      </c>
      <c r="E145" s="271"/>
      <c r="F145" s="262"/>
      <c r="G145" s="262"/>
      <c r="H145" s="262"/>
      <c r="I145" s="40" t="s">
        <v>51</v>
      </c>
      <c r="J145" s="260">
        <v>0.6</v>
      </c>
      <c r="K145" s="260">
        <f t="shared" si="3"/>
        <v>0.6</v>
      </c>
      <c r="L145" s="266"/>
      <c r="M145" s="29"/>
    </row>
    <row r="146" spans="1:13" ht="12.75">
      <c r="A146" s="40">
        <v>138</v>
      </c>
      <c r="B146" s="40" t="s">
        <v>1692</v>
      </c>
      <c r="C146" s="40" t="s">
        <v>495</v>
      </c>
      <c r="D146" s="4" t="s">
        <v>1693</v>
      </c>
      <c r="E146" s="259"/>
      <c r="F146" s="260"/>
      <c r="G146" s="4"/>
      <c r="H146" s="260"/>
      <c r="I146" s="7" t="s">
        <v>255</v>
      </c>
      <c r="J146" s="260">
        <v>0.8</v>
      </c>
      <c r="K146" s="260">
        <f t="shared" si="3"/>
        <v>0.8</v>
      </c>
      <c r="L146" s="260"/>
      <c r="M146" s="16"/>
    </row>
    <row r="147" spans="1:13" ht="12.75">
      <c r="A147" s="40">
        <v>139</v>
      </c>
      <c r="B147" s="262" t="s">
        <v>1694</v>
      </c>
      <c r="C147" s="4" t="s">
        <v>495</v>
      </c>
      <c r="D147" s="75" t="s">
        <v>1432</v>
      </c>
      <c r="E147" s="262"/>
      <c r="F147" s="262"/>
      <c r="G147" s="4" t="s">
        <v>1542</v>
      </c>
      <c r="H147" s="40">
        <f>1/4</f>
        <v>0.25</v>
      </c>
      <c r="I147" s="40"/>
      <c r="J147" s="40"/>
      <c r="K147" s="260">
        <f t="shared" si="3"/>
        <v>0.25</v>
      </c>
      <c r="L147" s="260"/>
      <c r="M147" s="29"/>
    </row>
    <row r="148" spans="1:13" ht="12.75">
      <c r="A148" s="40">
        <v>140</v>
      </c>
      <c r="B148" s="40" t="s">
        <v>1108</v>
      </c>
      <c r="C148" s="40" t="s">
        <v>495</v>
      </c>
      <c r="D148" s="4" t="s">
        <v>1442</v>
      </c>
      <c r="E148" s="271"/>
      <c r="F148" s="262"/>
      <c r="G148" s="262"/>
      <c r="H148" s="262"/>
      <c r="I148" s="40" t="s">
        <v>51</v>
      </c>
      <c r="J148" s="260">
        <v>0.6</v>
      </c>
      <c r="K148" s="260">
        <f t="shared" si="3"/>
        <v>0.6</v>
      </c>
      <c r="L148" s="270"/>
      <c r="M148" s="29"/>
    </row>
    <row r="149" spans="1:13" ht="12.75">
      <c r="A149" s="40">
        <v>141</v>
      </c>
      <c r="B149" s="40" t="s">
        <v>1695</v>
      </c>
      <c r="C149" s="61" t="s">
        <v>495</v>
      </c>
      <c r="D149" s="75" t="s">
        <v>1611</v>
      </c>
      <c r="E149" s="259"/>
      <c r="F149" s="260"/>
      <c r="G149" s="4" t="s">
        <v>1540</v>
      </c>
      <c r="H149" s="40">
        <v>0.5</v>
      </c>
      <c r="I149" s="40"/>
      <c r="J149" s="40"/>
      <c r="K149" s="260">
        <f t="shared" si="3"/>
        <v>0.5</v>
      </c>
      <c r="L149" s="260"/>
      <c r="M149" s="29"/>
    </row>
    <row r="150" spans="1:13" ht="12.75">
      <c r="A150" s="40">
        <v>142</v>
      </c>
      <c r="B150" s="40" t="s">
        <v>1698</v>
      </c>
      <c r="C150" s="40" t="s">
        <v>495</v>
      </c>
      <c r="D150" s="4" t="s">
        <v>1546</v>
      </c>
      <c r="E150" s="259"/>
      <c r="F150" s="260"/>
      <c r="G150" s="4"/>
      <c r="H150" s="260"/>
      <c r="I150" s="262" t="s">
        <v>1559</v>
      </c>
      <c r="J150" s="265">
        <v>0.8</v>
      </c>
      <c r="K150" s="260">
        <f t="shared" si="3"/>
        <v>0.8</v>
      </c>
      <c r="L150" s="260"/>
      <c r="M150" s="29"/>
    </row>
    <row r="151" spans="1:13" ht="12.75">
      <c r="A151" s="40">
        <v>143</v>
      </c>
      <c r="B151" s="40" t="s">
        <v>580</v>
      </c>
      <c r="C151" s="40" t="s">
        <v>495</v>
      </c>
      <c r="D151" s="4" t="s">
        <v>1572</v>
      </c>
      <c r="E151" s="259"/>
      <c r="F151" s="260"/>
      <c r="G151" s="4" t="s">
        <v>1554</v>
      </c>
      <c r="H151" s="40">
        <v>0.1</v>
      </c>
      <c r="I151" s="40" t="s">
        <v>51</v>
      </c>
      <c r="J151" s="260">
        <v>0.6</v>
      </c>
      <c r="K151" s="260">
        <f t="shared" si="3"/>
        <v>0.7</v>
      </c>
      <c r="L151" s="260"/>
      <c r="M151" s="29"/>
    </row>
    <row r="152" spans="1:13" ht="38.25">
      <c r="A152" s="40">
        <v>144</v>
      </c>
      <c r="B152" s="40" t="s">
        <v>494</v>
      </c>
      <c r="C152" s="40" t="s">
        <v>495</v>
      </c>
      <c r="D152" s="4" t="s">
        <v>1420</v>
      </c>
      <c r="E152" s="61" t="s">
        <v>1660</v>
      </c>
      <c r="F152" s="40">
        <v>0.5</v>
      </c>
      <c r="G152" s="61" t="s">
        <v>1699</v>
      </c>
      <c r="H152" s="40">
        <v>1.1</v>
      </c>
      <c r="I152" s="40"/>
      <c r="J152" s="40"/>
      <c r="K152" s="260">
        <f t="shared" si="3"/>
        <v>1.6</v>
      </c>
      <c r="L152" s="260"/>
      <c r="M152" s="29"/>
    </row>
    <row r="153" spans="1:13" ht="12.75">
      <c r="A153" s="40">
        <v>145</v>
      </c>
      <c r="B153" s="29" t="s">
        <v>494</v>
      </c>
      <c r="C153" s="29" t="s">
        <v>495</v>
      </c>
      <c r="D153" s="274" t="s">
        <v>1420</v>
      </c>
      <c r="E153" s="41"/>
      <c r="F153" s="29"/>
      <c r="G153" s="4" t="s">
        <v>2029</v>
      </c>
      <c r="H153" s="28">
        <v>0.25</v>
      </c>
      <c r="I153" s="28"/>
      <c r="J153" s="28"/>
      <c r="K153" s="260">
        <f t="shared" si="3"/>
        <v>0.25</v>
      </c>
      <c r="L153" s="28"/>
      <c r="M153" s="29"/>
    </row>
    <row r="154" spans="1:13" ht="12.75">
      <c r="A154" s="40">
        <v>146</v>
      </c>
      <c r="B154" s="40" t="s">
        <v>1700</v>
      </c>
      <c r="C154" s="40" t="s">
        <v>495</v>
      </c>
      <c r="D154" s="4" t="s">
        <v>1615</v>
      </c>
      <c r="E154" s="262"/>
      <c r="F154" s="262"/>
      <c r="G154" s="4" t="s">
        <v>1577</v>
      </c>
      <c r="H154" s="40">
        <v>0.167</v>
      </c>
      <c r="I154" s="40"/>
      <c r="J154" s="40"/>
      <c r="K154" s="260">
        <f t="shared" si="3"/>
        <v>0.167</v>
      </c>
      <c r="L154" s="260"/>
      <c r="M154" s="29"/>
    </row>
    <row r="155" spans="1:13" ht="12.75">
      <c r="A155" s="40">
        <v>147</v>
      </c>
      <c r="B155" s="40" t="s">
        <v>1701</v>
      </c>
      <c r="C155" s="40" t="s">
        <v>463</v>
      </c>
      <c r="D155" s="4" t="s">
        <v>1548</v>
      </c>
      <c r="E155" s="268"/>
      <c r="F155" s="40"/>
      <c r="G155" s="61" t="s">
        <v>459</v>
      </c>
      <c r="H155" s="40">
        <f>0.5/4</f>
        <v>0.125</v>
      </c>
      <c r="I155" s="40"/>
      <c r="J155" s="40"/>
      <c r="K155" s="260">
        <f t="shared" si="3"/>
        <v>0.125</v>
      </c>
      <c r="L155" s="260"/>
      <c r="M155" s="29"/>
    </row>
    <row r="156" spans="1:13" ht="12.75">
      <c r="A156" s="40">
        <v>148</v>
      </c>
      <c r="B156" s="40" t="s">
        <v>1702</v>
      </c>
      <c r="C156" s="40" t="s">
        <v>463</v>
      </c>
      <c r="D156" s="4" t="s">
        <v>1662</v>
      </c>
      <c r="E156" s="40"/>
      <c r="F156" s="260"/>
      <c r="G156" s="61"/>
      <c r="H156" s="40"/>
      <c r="I156" s="7" t="s">
        <v>303</v>
      </c>
      <c r="J156" s="260">
        <v>0.6</v>
      </c>
      <c r="K156" s="260">
        <f t="shared" si="3"/>
        <v>0.6</v>
      </c>
      <c r="L156" s="260"/>
      <c r="M156" s="29"/>
    </row>
    <row r="157" spans="1:13" ht="12.75">
      <c r="A157" s="40">
        <v>149</v>
      </c>
      <c r="B157" s="61" t="s">
        <v>1703</v>
      </c>
      <c r="C157" s="4" t="s">
        <v>463</v>
      </c>
      <c r="D157" s="4" t="s">
        <v>1551</v>
      </c>
      <c r="E157" s="40"/>
      <c r="F157" s="260"/>
      <c r="G157" s="4" t="s">
        <v>1577</v>
      </c>
      <c r="H157" s="40">
        <v>0.167</v>
      </c>
      <c r="I157" s="40"/>
      <c r="J157" s="40"/>
      <c r="K157" s="260">
        <f t="shared" si="3"/>
        <v>0.167</v>
      </c>
      <c r="L157" s="260"/>
      <c r="M157" s="29"/>
    </row>
    <row r="158" spans="1:13" ht="12.75">
      <c r="A158" s="40">
        <v>150</v>
      </c>
      <c r="B158" s="40" t="s">
        <v>1704</v>
      </c>
      <c r="C158" s="40" t="s">
        <v>463</v>
      </c>
      <c r="D158" s="4" t="s">
        <v>1541</v>
      </c>
      <c r="E158" s="259"/>
      <c r="F158" s="260"/>
      <c r="G158" s="4"/>
      <c r="H158" s="260"/>
      <c r="I158" s="40" t="s">
        <v>255</v>
      </c>
      <c r="J158" s="260">
        <v>0.75</v>
      </c>
      <c r="K158" s="260">
        <f t="shared" si="3"/>
        <v>0.75</v>
      </c>
      <c r="L158" s="260"/>
      <c r="M158" s="28" t="s">
        <v>2423</v>
      </c>
    </row>
    <row r="159" spans="1:13" ht="12.75">
      <c r="A159" s="40">
        <v>151</v>
      </c>
      <c r="B159" s="40" t="s">
        <v>605</v>
      </c>
      <c r="C159" s="40" t="s">
        <v>463</v>
      </c>
      <c r="D159" s="276" t="s">
        <v>1432</v>
      </c>
      <c r="E159" s="268"/>
      <c r="F159" s="40"/>
      <c r="G159" s="61" t="s">
        <v>645</v>
      </c>
      <c r="H159" s="40">
        <f>0.5/4</f>
        <v>0.125</v>
      </c>
      <c r="I159" s="40"/>
      <c r="J159" s="40"/>
      <c r="K159" s="260">
        <f t="shared" si="3"/>
        <v>0.125</v>
      </c>
      <c r="L159" s="260"/>
      <c r="M159" s="29"/>
    </row>
    <row r="160" spans="1:14" s="284" customFormat="1" ht="12.75">
      <c r="A160" s="280">
        <v>152</v>
      </c>
      <c r="B160" s="280" t="s">
        <v>1705</v>
      </c>
      <c r="C160" s="280" t="s">
        <v>463</v>
      </c>
      <c r="D160" s="353" t="s">
        <v>1576</v>
      </c>
      <c r="E160" s="354" t="s">
        <v>2492</v>
      </c>
      <c r="F160" s="355">
        <v>2</v>
      </c>
      <c r="G160" s="353" t="s">
        <v>2493</v>
      </c>
      <c r="H160" s="355">
        <v>0.5</v>
      </c>
      <c r="I160" s="280" t="s">
        <v>51</v>
      </c>
      <c r="J160" s="355">
        <v>0.6</v>
      </c>
      <c r="K160" s="355">
        <f t="shared" si="3"/>
        <v>3.1</v>
      </c>
      <c r="L160" s="355"/>
      <c r="M160" s="361"/>
      <c r="N160" s="364"/>
    </row>
    <row r="161" spans="1:13" ht="12.75">
      <c r="A161" s="40">
        <v>153</v>
      </c>
      <c r="B161" s="40" t="s">
        <v>1100</v>
      </c>
      <c r="C161" s="40" t="s">
        <v>463</v>
      </c>
      <c r="D161" s="4" t="s">
        <v>1462</v>
      </c>
      <c r="E161" s="262"/>
      <c r="F161" s="262"/>
      <c r="G161" s="262"/>
      <c r="H161" s="262"/>
      <c r="I161" s="40" t="s">
        <v>37</v>
      </c>
      <c r="J161" s="260">
        <v>1</v>
      </c>
      <c r="K161" s="260">
        <f t="shared" si="3"/>
        <v>1</v>
      </c>
      <c r="L161" s="266"/>
      <c r="M161" s="29"/>
    </row>
    <row r="162" spans="1:13" ht="12.75">
      <c r="A162" s="40">
        <v>154</v>
      </c>
      <c r="B162" s="40" t="s">
        <v>527</v>
      </c>
      <c r="C162" s="4" t="s">
        <v>463</v>
      </c>
      <c r="D162" s="4" t="s">
        <v>1583</v>
      </c>
      <c r="E162" s="40"/>
      <c r="F162" s="260"/>
      <c r="G162" s="61" t="s">
        <v>481</v>
      </c>
      <c r="H162" s="40">
        <v>0.1</v>
      </c>
      <c r="I162" s="40"/>
      <c r="J162" s="40"/>
      <c r="K162" s="260">
        <f t="shared" si="3"/>
        <v>0.1</v>
      </c>
      <c r="L162" s="260"/>
      <c r="M162" s="29"/>
    </row>
    <row r="163" spans="1:13" ht="12.75">
      <c r="A163" s="40">
        <v>155</v>
      </c>
      <c r="B163" s="40" t="s">
        <v>925</v>
      </c>
      <c r="C163" s="40" t="s">
        <v>463</v>
      </c>
      <c r="D163" s="4" t="s">
        <v>1706</v>
      </c>
      <c r="E163" s="262"/>
      <c r="F163" s="262"/>
      <c r="G163" s="262"/>
      <c r="H163" s="262"/>
      <c r="I163" s="7" t="s">
        <v>303</v>
      </c>
      <c r="J163" s="260">
        <v>0.6</v>
      </c>
      <c r="K163" s="260">
        <f t="shared" si="3"/>
        <v>0.6</v>
      </c>
      <c r="L163" s="266"/>
      <c r="M163" s="29"/>
    </row>
    <row r="164" spans="1:13" ht="12.75">
      <c r="A164" s="40">
        <v>156</v>
      </c>
      <c r="B164" s="40" t="s">
        <v>564</v>
      </c>
      <c r="C164" s="272" t="s">
        <v>463</v>
      </c>
      <c r="D164" s="4" t="s">
        <v>1541</v>
      </c>
      <c r="E164" s="268"/>
      <c r="F164" s="40"/>
      <c r="G164" s="4" t="s">
        <v>1542</v>
      </c>
      <c r="H164" s="40">
        <f>1/4</f>
        <v>0.25</v>
      </c>
      <c r="I164" s="40"/>
      <c r="J164" s="40"/>
      <c r="K164" s="260">
        <f t="shared" si="3"/>
        <v>0.25</v>
      </c>
      <c r="L164" s="260"/>
      <c r="M164" s="29"/>
    </row>
    <row r="165" spans="1:13" ht="12.75">
      <c r="A165" s="40">
        <v>157</v>
      </c>
      <c r="B165" s="40" t="s">
        <v>1707</v>
      </c>
      <c r="C165" s="262" t="s">
        <v>463</v>
      </c>
      <c r="D165" s="4" t="s">
        <v>1659</v>
      </c>
      <c r="E165" s="262"/>
      <c r="F165" s="262"/>
      <c r="G165" s="61" t="s">
        <v>481</v>
      </c>
      <c r="H165" s="40">
        <v>0.1</v>
      </c>
      <c r="I165" s="40"/>
      <c r="J165" s="40"/>
      <c r="K165" s="260">
        <f t="shared" si="3"/>
        <v>0.1</v>
      </c>
      <c r="L165" s="260"/>
      <c r="M165" s="29"/>
    </row>
    <row r="166" spans="1:13" ht="12.75">
      <c r="A166" s="40">
        <v>158</v>
      </c>
      <c r="B166" s="40" t="s">
        <v>1708</v>
      </c>
      <c r="C166" s="40" t="s">
        <v>463</v>
      </c>
      <c r="D166" s="4" t="s">
        <v>1546</v>
      </c>
      <c r="E166" s="268"/>
      <c r="F166" s="40"/>
      <c r="G166" s="40"/>
      <c r="H166" s="40"/>
      <c r="I166" s="40" t="s">
        <v>1559</v>
      </c>
      <c r="J166" s="260">
        <v>0.9</v>
      </c>
      <c r="K166" s="260">
        <f t="shared" si="3"/>
        <v>0.9</v>
      </c>
      <c r="L166" s="4"/>
      <c r="M166" s="29"/>
    </row>
    <row r="167" spans="1:13" ht="12.75">
      <c r="A167" s="40">
        <v>159</v>
      </c>
      <c r="B167" s="40" t="s">
        <v>1709</v>
      </c>
      <c r="C167" s="40" t="s">
        <v>463</v>
      </c>
      <c r="D167" s="4" t="s">
        <v>1581</v>
      </c>
      <c r="E167" s="263"/>
      <c r="F167" s="260"/>
      <c r="G167" s="4" t="s">
        <v>1554</v>
      </c>
      <c r="H167" s="40">
        <v>0.1</v>
      </c>
      <c r="I167" s="40" t="s">
        <v>51</v>
      </c>
      <c r="J167" s="260">
        <v>0.6</v>
      </c>
      <c r="K167" s="260">
        <f t="shared" si="3"/>
        <v>0.7</v>
      </c>
      <c r="L167" s="260"/>
      <c r="M167" s="29"/>
    </row>
    <row r="168" spans="1:13" ht="12.75">
      <c r="A168" s="40">
        <v>160</v>
      </c>
      <c r="B168" s="40" t="s">
        <v>1710</v>
      </c>
      <c r="C168" s="40" t="s">
        <v>463</v>
      </c>
      <c r="D168" s="4" t="s">
        <v>1633</v>
      </c>
      <c r="E168" s="264"/>
      <c r="F168" s="262"/>
      <c r="G168" s="61"/>
      <c r="H168" s="262"/>
      <c r="I168" s="7" t="s">
        <v>292</v>
      </c>
      <c r="J168" s="260">
        <v>0.6</v>
      </c>
      <c r="K168" s="260">
        <f t="shared" si="3"/>
        <v>0.6</v>
      </c>
      <c r="L168" s="266"/>
      <c r="M168" s="29"/>
    </row>
    <row r="169" spans="1:13" ht="12.75">
      <c r="A169" s="40">
        <v>161</v>
      </c>
      <c r="B169" s="40" t="s">
        <v>1711</v>
      </c>
      <c r="C169" s="40" t="s">
        <v>1712</v>
      </c>
      <c r="D169" s="4" t="s">
        <v>1615</v>
      </c>
      <c r="E169" s="262"/>
      <c r="F169" s="262"/>
      <c r="G169" s="40"/>
      <c r="H169" s="40"/>
      <c r="I169" s="40" t="s">
        <v>55</v>
      </c>
      <c r="J169" s="260">
        <v>0.6</v>
      </c>
      <c r="K169" s="260">
        <f t="shared" si="3"/>
        <v>0.6</v>
      </c>
      <c r="L169" s="266"/>
      <c r="M169" s="29"/>
    </row>
    <row r="170" spans="1:13" ht="12.75">
      <c r="A170" s="40">
        <v>162</v>
      </c>
      <c r="B170" s="40" t="s">
        <v>1713</v>
      </c>
      <c r="C170" s="4" t="s">
        <v>568</v>
      </c>
      <c r="D170" s="75" t="s">
        <v>1607</v>
      </c>
      <c r="E170" s="259"/>
      <c r="F170" s="260"/>
      <c r="G170" s="4" t="s">
        <v>1554</v>
      </c>
      <c r="H170" s="40">
        <v>0.1</v>
      </c>
      <c r="I170" s="40"/>
      <c r="J170" s="40"/>
      <c r="K170" s="260">
        <f t="shared" si="3"/>
        <v>0.1</v>
      </c>
      <c r="L170" s="260"/>
      <c r="M170" s="29"/>
    </row>
    <row r="171" spans="1:13" ht="12.75">
      <c r="A171" s="40">
        <v>163</v>
      </c>
      <c r="B171" s="40" t="s">
        <v>1714</v>
      </c>
      <c r="C171" s="61" t="s">
        <v>417</v>
      </c>
      <c r="D171" s="4" t="s">
        <v>1651</v>
      </c>
      <c r="E171" s="259"/>
      <c r="F171" s="260"/>
      <c r="G171" s="61" t="s">
        <v>415</v>
      </c>
      <c r="H171" s="40">
        <v>0.5</v>
      </c>
      <c r="I171" s="40"/>
      <c r="J171" s="40"/>
      <c r="K171" s="260">
        <f t="shared" si="3"/>
        <v>0.5</v>
      </c>
      <c r="L171" s="260"/>
      <c r="M171" s="29"/>
    </row>
    <row r="172" spans="1:13" ht="12.75">
      <c r="A172" s="40">
        <v>164</v>
      </c>
      <c r="B172" s="40" t="s">
        <v>1715</v>
      </c>
      <c r="C172" s="40" t="s">
        <v>417</v>
      </c>
      <c r="D172" s="4" t="s">
        <v>1598</v>
      </c>
      <c r="E172" s="259"/>
      <c r="F172" s="260"/>
      <c r="G172" s="4"/>
      <c r="H172" s="260"/>
      <c r="I172" s="40" t="s">
        <v>51</v>
      </c>
      <c r="J172" s="260">
        <v>0.6</v>
      </c>
      <c r="K172" s="260">
        <f t="shared" si="3"/>
        <v>0.6</v>
      </c>
      <c r="L172" s="260"/>
      <c r="M172" s="29"/>
    </row>
    <row r="173" spans="1:13" ht="12.75">
      <c r="A173" s="40">
        <v>165</v>
      </c>
      <c r="B173" s="40" t="s">
        <v>461</v>
      </c>
      <c r="C173" s="40" t="s">
        <v>417</v>
      </c>
      <c r="D173" s="4" t="s">
        <v>1640</v>
      </c>
      <c r="E173" s="259"/>
      <c r="F173" s="260"/>
      <c r="G173" s="4"/>
      <c r="H173" s="260"/>
      <c r="I173" s="40" t="s">
        <v>37</v>
      </c>
      <c r="J173" s="260">
        <v>1</v>
      </c>
      <c r="K173" s="260">
        <f t="shared" si="3"/>
        <v>1</v>
      </c>
      <c r="L173" s="260"/>
      <c r="M173" s="29"/>
    </row>
    <row r="174" spans="1:13" ht="12.75">
      <c r="A174" s="40">
        <v>166</v>
      </c>
      <c r="B174" s="40" t="s">
        <v>549</v>
      </c>
      <c r="C174" s="40" t="s">
        <v>417</v>
      </c>
      <c r="D174" s="4" t="s">
        <v>1601</v>
      </c>
      <c r="E174" s="40"/>
      <c r="F174" s="260"/>
      <c r="G174" s="61" t="s">
        <v>415</v>
      </c>
      <c r="H174" s="40">
        <v>0.5</v>
      </c>
      <c r="I174" s="40"/>
      <c r="J174" s="40"/>
      <c r="K174" s="260">
        <f t="shared" si="3"/>
        <v>0.5</v>
      </c>
      <c r="L174" s="260"/>
      <c r="M174" s="29"/>
    </row>
    <row r="175" spans="1:13" ht="51">
      <c r="A175" s="40">
        <v>167</v>
      </c>
      <c r="B175" s="40" t="s">
        <v>355</v>
      </c>
      <c r="C175" s="40" t="s">
        <v>417</v>
      </c>
      <c r="D175" s="276" t="s">
        <v>1608</v>
      </c>
      <c r="E175" s="271"/>
      <c r="F175" s="262"/>
      <c r="G175" s="4" t="s">
        <v>1716</v>
      </c>
      <c r="H175" s="40">
        <v>0.625</v>
      </c>
      <c r="I175" s="40"/>
      <c r="J175" s="40"/>
      <c r="K175" s="260">
        <f t="shared" si="3"/>
        <v>0.625</v>
      </c>
      <c r="L175" s="260"/>
      <c r="M175" s="29"/>
    </row>
    <row r="176" spans="1:13" ht="12.75">
      <c r="A176" s="40">
        <v>168</v>
      </c>
      <c r="B176" s="40" t="s">
        <v>540</v>
      </c>
      <c r="C176" s="40" t="s">
        <v>417</v>
      </c>
      <c r="D176" s="4" t="s">
        <v>1622</v>
      </c>
      <c r="E176" s="259"/>
      <c r="F176" s="260"/>
      <c r="G176" s="4"/>
      <c r="H176" s="260"/>
      <c r="I176" s="40" t="s">
        <v>37</v>
      </c>
      <c r="J176" s="260">
        <v>1</v>
      </c>
      <c r="K176" s="260">
        <f t="shared" si="3"/>
        <v>1</v>
      </c>
      <c r="L176" s="260"/>
      <c r="M176" s="29"/>
    </row>
    <row r="177" spans="1:13" ht="12.75">
      <c r="A177" s="40">
        <v>169</v>
      </c>
      <c r="B177" s="40" t="s">
        <v>1648</v>
      </c>
      <c r="C177" s="40" t="s">
        <v>581</v>
      </c>
      <c r="D177" s="4" t="s">
        <v>1717</v>
      </c>
      <c r="E177" s="259"/>
      <c r="F177" s="260"/>
      <c r="G177" s="4"/>
      <c r="H177" s="260"/>
      <c r="I177" s="40" t="s">
        <v>51</v>
      </c>
      <c r="J177" s="260">
        <v>0.6</v>
      </c>
      <c r="K177" s="260">
        <f t="shared" si="3"/>
        <v>0.6</v>
      </c>
      <c r="L177" s="260"/>
      <c r="M177" s="29"/>
    </row>
    <row r="178" spans="1:13" ht="12.75">
      <c r="A178" s="40">
        <v>170</v>
      </c>
      <c r="B178" s="40" t="s">
        <v>900</v>
      </c>
      <c r="C178" s="40" t="s">
        <v>581</v>
      </c>
      <c r="D178" s="75" t="s">
        <v>1718</v>
      </c>
      <c r="E178" s="259"/>
      <c r="F178" s="260"/>
      <c r="G178" s="61" t="s">
        <v>632</v>
      </c>
      <c r="H178" s="40">
        <v>0.1</v>
      </c>
      <c r="I178" s="40"/>
      <c r="J178" s="40"/>
      <c r="K178" s="260">
        <f t="shared" si="3"/>
        <v>0.1</v>
      </c>
      <c r="L178" s="260"/>
      <c r="M178" s="29"/>
    </row>
    <row r="179" spans="1:13" ht="12.75">
      <c r="A179" s="40">
        <v>171</v>
      </c>
      <c r="B179" s="40" t="s">
        <v>1244</v>
      </c>
      <c r="C179" s="40" t="s">
        <v>581</v>
      </c>
      <c r="D179" s="4" t="s">
        <v>1611</v>
      </c>
      <c r="E179" s="262"/>
      <c r="F179" s="262"/>
      <c r="G179" s="262"/>
      <c r="H179" s="262"/>
      <c r="I179" s="40" t="s">
        <v>51</v>
      </c>
      <c r="J179" s="260">
        <v>0.6</v>
      </c>
      <c r="K179" s="260">
        <f t="shared" si="3"/>
        <v>0.6</v>
      </c>
      <c r="L179" s="266"/>
      <c r="M179" s="29"/>
    </row>
    <row r="180" spans="1:13" ht="12.75">
      <c r="A180" s="40">
        <v>172</v>
      </c>
      <c r="B180" s="40" t="s">
        <v>1719</v>
      </c>
      <c r="C180" s="61" t="s">
        <v>581</v>
      </c>
      <c r="D180" s="75" t="s">
        <v>1432</v>
      </c>
      <c r="E180" s="259"/>
      <c r="F180" s="260"/>
      <c r="G180" s="4" t="s">
        <v>1542</v>
      </c>
      <c r="H180" s="40">
        <f>1/4</f>
        <v>0.25</v>
      </c>
      <c r="I180" s="40"/>
      <c r="J180" s="40"/>
      <c r="K180" s="260">
        <f t="shared" si="3"/>
        <v>0.25</v>
      </c>
      <c r="L180" s="260"/>
      <c r="M180" s="29"/>
    </row>
    <row r="181" spans="1:13" ht="12.75">
      <c r="A181" s="40">
        <v>173</v>
      </c>
      <c r="B181" s="40" t="s">
        <v>1243</v>
      </c>
      <c r="C181" s="40" t="s">
        <v>581</v>
      </c>
      <c r="D181" s="4" t="s">
        <v>1720</v>
      </c>
      <c r="E181" s="40"/>
      <c r="F181" s="260"/>
      <c r="G181" s="61"/>
      <c r="H181" s="260"/>
      <c r="I181" s="40" t="s">
        <v>51</v>
      </c>
      <c r="J181" s="260">
        <v>0.6</v>
      </c>
      <c r="K181" s="260">
        <f t="shared" si="3"/>
        <v>0.6</v>
      </c>
      <c r="L181" s="260"/>
      <c r="M181" s="29"/>
    </row>
    <row r="182" spans="1:13" ht="12.75">
      <c r="A182" s="40">
        <v>174</v>
      </c>
      <c r="B182" s="40" t="s">
        <v>1721</v>
      </c>
      <c r="C182" s="40" t="s">
        <v>581</v>
      </c>
      <c r="D182" s="4" t="s">
        <v>1722</v>
      </c>
      <c r="E182" s="259"/>
      <c r="F182" s="260"/>
      <c r="G182" s="4"/>
      <c r="H182" s="260"/>
      <c r="I182" s="40" t="s">
        <v>51</v>
      </c>
      <c r="J182" s="260">
        <v>0.6</v>
      </c>
      <c r="K182" s="260">
        <f t="shared" si="3"/>
        <v>0.6</v>
      </c>
      <c r="L182" s="260"/>
      <c r="M182" s="29"/>
    </row>
    <row r="183" spans="1:13" ht="12.75">
      <c r="A183" s="40">
        <v>175</v>
      </c>
      <c r="B183" s="40" t="s">
        <v>501</v>
      </c>
      <c r="C183" s="40" t="s">
        <v>581</v>
      </c>
      <c r="D183" s="4" t="s">
        <v>1560</v>
      </c>
      <c r="E183" s="259"/>
      <c r="F183" s="260"/>
      <c r="G183" s="4"/>
      <c r="H183" s="260"/>
      <c r="I183" s="7" t="s">
        <v>255</v>
      </c>
      <c r="J183" s="260">
        <v>0.8</v>
      </c>
      <c r="K183" s="260">
        <f t="shared" si="3"/>
        <v>0.8</v>
      </c>
      <c r="L183" s="260"/>
      <c r="M183" s="29"/>
    </row>
    <row r="184" spans="1:13" ht="12.75">
      <c r="A184" s="40">
        <v>176</v>
      </c>
      <c r="B184" s="40" t="s">
        <v>1723</v>
      </c>
      <c r="C184" s="40" t="s">
        <v>581</v>
      </c>
      <c r="D184" s="4" t="s">
        <v>1553</v>
      </c>
      <c r="E184" s="40"/>
      <c r="F184" s="260"/>
      <c r="G184" s="61"/>
      <c r="H184" s="40"/>
      <c r="I184" s="40" t="s">
        <v>55</v>
      </c>
      <c r="J184" s="260">
        <v>0.6</v>
      </c>
      <c r="K184" s="260">
        <f t="shared" si="3"/>
        <v>0.6</v>
      </c>
      <c r="L184" s="260"/>
      <c r="M184" s="29"/>
    </row>
    <row r="185" spans="1:13" ht="12.75">
      <c r="A185" s="40">
        <v>177</v>
      </c>
      <c r="B185" s="40" t="s">
        <v>993</v>
      </c>
      <c r="C185" s="40" t="s">
        <v>581</v>
      </c>
      <c r="D185" s="4" t="s">
        <v>1724</v>
      </c>
      <c r="E185" s="262"/>
      <c r="F185" s="262"/>
      <c r="G185" s="262"/>
      <c r="H185" s="262"/>
      <c r="I185" s="40" t="s">
        <v>55</v>
      </c>
      <c r="J185" s="260">
        <v>0.6</v>
      </c>
      <c r="K185" s="260">
        <f t="shared" si="3"/>
        <v>0.6</v>
      </c>
      <c r="L185" s="266"/>
      <c r="M185" s="29"/>
    </row>
    <row r="186" spans="1:13" ht="12.75">
      <c r="A186" s="40">
        <v>178</v>
      </c>
      <c r="B186" s="40" t="s">
        <v>1725</v>
      </c>
      <c r="C186" s="40" t="s">
        <v>581</v>
      </c>
      <c r="D186" s="4" t="s">
        <v>1541</v>
      </c>
      <c r="E186" s="259"/>
      <c r="F186" s="260"/>
      <c r="G186" s="4"/>
      <c r="H186" s="260"/>
      <c r="I186" s="7" t="s">
        <v>292</v>
      </c>
      <c r="J186" s="260">
        <v>0.6</v>
      </c>
      <c r="K186" s="260">
        <f t="shared" si="3"/>
        <v>0.6</v>
      </c>
      <c r="L186" s="260"/>
      <c r="M186" s="29"/>
    </row>
    <row r="187" spans="1:13" ht="12.75">
      <c r="A187" s="40">
        <v>179</v>
      </c>
      <c r="B187" s="40" t="s">
        <v>1726</v>
      </c>
      <c r="C187" s="40" t="s">
        <v>581</v>
      </c>
      <c r="D187" s="4" t="s">
        <v>282</v>
      </c>
      <c r="E187" s="262"/>
      <c r="F187" s="262"/>
      <c r="G187" s="262"/>
      <c r="H187" s="262"/>
      <c r="I187" s="40" t="s">
        <v>1656</v>
      </c>
      <c r="J187" s="260">
        <v>0.6</v>
      </c>
      <c r="K187" s="260">
        <f t="shared" si="3"/>
        <v>0.6</v>
      </c>
      <c r="L187" s="266"/>
      <c r="M187" s="29"/>
    </row>
    <row r="188" spans="1:13" ht="12.75">
      <c r="A188" s="40">
        <v>180</v>
      </c>
      <c r="B188" s="40" t="s">
        <v>1727</v>
      </c>
      <c r="C188" s="40" t="s">
        <v>1728</v>
      </c>
      <c r="D188" s="4" t="s">
        <v>1611</v>
      </c>
      <c r="E188" s="271"/>
      <c r="F188" s="262"/>
      <c r="G188" s="262"/>
      <c r="H188" s="262"/>
      <c r="I188" s="40" t="s">
        <v>51</v>
      </c>
      <c r="J188" s="260">
        <v>0.6</v>
      </c>
      <c r="K188" s="260">
        <f t="shared" si="3"/>
        <v>0.6</v>
      </c>
      <c r="L188" s="266"/>
      <c r="M188" s="29"/>
    </row>
    <row r="189" spans="1:13" ht="12.75">
      <c r="A189" s="40">
        <v>181</v>
      </c>
      <c r="B189" s="262" t="s">
        <v>593</v>
      </c>
      <c r="C189" s="272" t="s">
        <v>423</v>
      </c>
      <c r="D189" s="281" t="s">
        <v>1576</v>
      </c>
      <c r="E189" s="268"/>
      <c r="F189" s="40"/>
      <c r="G189" s="4" t="s">
        <v>1577</v>
      </c>
      <c r="H189" s="40">
        <v>0.167</v>
      </c>
      <c r="I189" s="40"/>
      <c r="J189" s="40"/>
      <c r="K189" s="260">
        <f t="shared" si="3"/>
        <v>0.167</v>
      </c>
      <c r="L189" s="260"/>
      <c r="M189" s="29"/>
    </row>
    <row r="190" spans="1:13" ht="12.75">
      <c r="A190" s="40">
        <v>182</v>
      </c>
      <c r="B190" s="40" t="s">
        <v>1729</v>
      </c>
      <c r="C190" s="61" t="s">
        <v>423</v>
      </c>
      <c r="D190" s="4" t="s">
        <v>1601</v>
      </c>
      <c r="E190" s="259"/>
      <c r="F190" s="260"/>
      <c r="G190" s="61" t="s">
        <v>419</v>
      </c>
      <c r="H190" s="40">
        <v>0.167</v>
      </c>
      <c r="I190" s="40"/>
      <c r="J190" s="40"/>
      <c r="K190" s="260">
        <f t="shared" si="3"/>
        <v>0.167</v>
      </c>
      <c r="L190" s="260"/>
      <c r="M190" s="29"/>
    </row>
    <row r="191" spans="1:13" ht="12.75">
      <c r="A191" s="40">
        <v>183</v>
      </c>
      <c r="B191" s="40" t="s">
        <v>1730</v>
      </c>
      <c r="C191" s="40" t="s">
        <v>423</v>
      </c>
      <c r="D191" s="4" t="s">
        <v>119</v>
      </c>
      <c r="E191" s="40"/>
      <c r="F191" s="262"/>
      <c r="G191" s="4" t="s">
        <v>1554</v>
      </c>
      <c r="H191" s="40">
        <v>0.1</v>
      </c>
      <c r="I191" s="40" t="s">
        <v>51</v>
      </c>
      <c r="J191" s="260">
        <v>0.6</v>
      </c>
      <c r="K191" s="260">
        <f t="shared" si="3"/>
        <v>0.7</v>
      </c>
      <c r="L191" s="266"/>
      <c r="M191" s="29"/>
    </row>
    <row r="192" spans="1:13" ht="12.75">
      <c r="A192" s="40">
        <v>184</v>
      </c>
      <c r="B192" s="40" t="s">
        <v>830</v>
      </c>
      <c r="C192" s="40" t="s">
        <v>423</v>
      </c>
      <c r="D192" s="4" t="s">
        <v>1731</v>
      </c>
      <c r="E192" s="259"/>
      <c r="F192" s="260"/>
      <c r="G192" s="4"/>
      <c r="H192" s="260"/>
      <c r="I192" s="40" t="s">
        <v>51</v>
      </c>
      <c r="J192" s="260">
        <v>0.6</v>
      </c>
      <c r="K192" s="260">
        <f t="shared" si="3"/>
        <v>0.6</v>
      </c>
      <c r="L192" s="260"/>
      <c r="M192" s="29"/>
    </row>
    <row r="193" spans="1:13" ht="38.25">
      <c r="A193" s="40">
        <v>185</v>
      </c>
      <c r="B193" s="40" t="s">
        <v>1732</v>
      </c>
      <c r="C193" s="40" t="s">
        <v>423</v>
      </c>
      <c r="D193" s="4" t="s">
        <v>1622</v>
      </c>
      <c r="E193" s="262"/>
      <c r="F193" s="262"/>
      <c r="G193" s="262"/>
      <c r="H193" s="262"/>
      <c r="I193" s="40" t="s">
        <v>1733</v>
      </c>
      <c r="J193" s="260">
        <v>2</v>
      </c>
      <c r="K193" s="260">
        <f t="shared" si="3"/>
        <v>2</v>
      </c>
      <c r="L193" s="266"/>
      <c r="M193" s="29"/>
    </row>
    <row r="194" spans="1:13" ht="12.75">
      <c r="A194" s="40">
        <v>186</v>
      </c>
      <c r="B194" s="40" t="s">
        <v>555</v>
      </c>
      <c r="C194" s="40" t="s">
        <v>423</v>
      </c>
      <c r="D194" s="7" t="s">
        <v>1734</v>
      </c>
      <c r="E194" s="63" t="s">
        <v>1178</v>
      </c>
      <c r="F194" s="262">
        <v>0.25</v>
      </c>
      <c r="G194" s="61" t="s">
        <v>481</v>
      </c>
      <c r="H194" s="260">
        <v>0.1</v>
      </c>
      <c r="I194" s="40"/>
      <c r="J194" s="260"/>
      <c r="K194" s="260">
        <f t="shared" si="3"/>
        <v>0.35</v>
      </c>
      <c r="L194" s="260"/>
      <c r="M194" s="29"/>
    </row>
    <row r="195" spans="1:13" ht="38.25">
      <c r="A195" s="40">
        <v>187</v>
      </c>
      <c r="B195" s="40" t="s">
        <v>1735</v>
      </c>
      <c r="C195" s="40" t="s">
        <v>423</v>
      </c>
      <c r="D195" s="4" t="s">
        <v>1572</v>
      </c>
      <c r="E195" s="259"/>
      <c r="F195" s="260"/>
      <c r="G195" s="4" t="s">
        <v>1577</v>
      </c>
      <c r="H195" s="40">
        <v>0.167</v>
      </c>
      <c r="I195" s="40" t="s">
        <v>1736</v>
      </c>
      <c r="J195" s="260">
        <v>3</v>
      </c>
      <c r="K195" s="260">
        <f t="shared" si="3"/>
        <v>3.167</v>
      </c>
      <c r="L195" s="260"/>
      <c r="M195" s="29"/>
    </row>
    <row r="196" spans="1:13" ht="12.75">
      <c r="A196" s="40">
        <v>188</v>
      </c>
      <c r="B196" s="40" t="s">
        <v>413</v>
      </c>
      <c r="C196" s="40" t="s">
        <v>423</v>
      </c>
      <c r="D196" s="4" t="s">
        <v>1553</v>
      </c>
      <c r="E196" s="259"/>
      <c r="F196" s="260"/>
      <c r="G196" s="4"/>
      <c r="H196" s="260"/>
      <c r="I196" s="40" t="s">
        <v>55</v>
      </c>
      <c r="J196" s="260">
        <v>0.6</v>
      </c>
      <c r="K196" s="260">
        <f t="shared" si="3"/>
        <v>0.6</v>
      </c>
      <c r="L196" s="260"/>
      <c r="M196" s="29"/>
    </row>
    <row r="197" spans="1:13" ht="12.75">
      <c r="A197" s="40">
        <v>189</v>
      </c>
      <c r="B197" s="40" t="s">
        <v>491</v>
      </c>
      <c r="C197" s="40" t="s">
        <v>423</v>
      </c>
      <c r="D197" s="4" t="s">
        <v>1683</v>
      </c>
      <c r="E197" s="268"/>
      <c r="F197" s="40"/>
      <c r="G197" s="40"/>
      <c r="H197" s="40"/>
      <c r="I197" s="7" t="s">
        <v>1624</v>
      </c>
      <c r="J197" s="260">
        <v>0.6</v>
      </c>
      <c r="K197" s="260">
        <f t="shared" si="3"/>
        <v>0.6</v>
      </c>
      <c r="L197" s="4"/>
      <c r="M197" s="29"/>
    </row>
    <row r="198" spans="1:13" ht="12.75">
      <c r="A198" s="40">
        <v>190</v>
      </c>
      <c r="B198" s="40" t="s">
        <v>1737</v>
      </c>
      <c r="C198" s="40" t="s">
        <v>423</v>
      </c>
      <c r="D198" s="4" t="s">
        <v>1738</v>
      </c>
      <c r="E198" s="264"/>
      <c r="F198" s="262"/>
      <c r="G198" s="262"/>
      <c r="H198" s="262"/>
      <c r="I198" s="40" t="s">
        <v>70</v>
      </c>
      <c r="J198" s="260">
        <v>0.6</v>
      </c>
      <c r="K198" s="260">
        <f t="shared" si="3"/>
        <v>0.6</v>
      </c>
      <c r="L198" s="266"/>
      <c r="M198" s="29"/>
    </row>
    <row r="199" spans="1:13" s="325" customFormat="1" ht="51">
      <c r="A199" s="40">
        <v>191</v>
      </c>
      <c r="B199" s="40" t="s">
        <v>445</v>
      </c>
      <c r="C199" s="40" t="s">
        <v>423</v>
      </c>
      <c r="D199" s="4" t="s">
        <v>1589</v>
      </c>
      <c r="E199" s="259"/>
      <c r="F199" s="260"/>
      <c r="G199" s="61" t="s">
        <v>1739</v>
      </c>
      <c r="H199" s="40">
        <v>0.667</v>
      </c>
      <c r="I199" s="40" t="s">
        <v>241</v>
      </c>
      <c r="J199" s="260">
        <v>1.33</v>
      </c>
      <c r="K199" s="260">
        <f aca="true" t="shared" si="4" ref="K199:K262">J199+H199+F199</f>
        <v>1.997</v>
      </c>
      <c r="L199" s="260"/>
      <c r="M199" s="29"/>
    </row>
    <row r="200" spans="1:13" ht="12.75">
      <c r="A200" s="40">
        <v>192</v>
      </c>
      <c r="B200" s="94" t="s">
        <v>1907</v>
      </c>
      <c r="C200" s="94" t="s">
        <v>423</v>
      </c>
      <c r="D200" s="94" t="s">
        <v>1740</v>
      </c>
      <c r="E200" s="121" t="s">
        <v>1329</v>
      </c>
      <c r="F200" s="94">
        <v>0.5</v>
      </c>
      <c r="G200" s="121"/>
      <c r="H200" s="94"/>
      <c r="I200" s="94"/>
      <c r="J200" s="94"/>
      <c r="K200" s="260">
        <f t="shared" si="4"/>
        <v>0.5</v>
      </c>
      <c r="L200" s="94"/>
      <c r="M200" s="122"/>
    </row>
    <row r="201" spans="1:13" ht="12.75">
      <c r="A201" s="40">
        <v>193</v>
      </c>
      <c r="B201" s="40" t="s">
        <v>448</v>
      </c>
      <c r="C201" s="40" t="s">
        <v>423</v>
      </c>
      <c r="D201" s="4" t="s">
        <v>1740</v>
      </c>
      <c r="E201" s="259"/>
      <c r="F201" s="260"/>
      <c r="G201" s="4"/>
      <c r="H201" s="260"/>
      <c r="I201" s="40" t="s">
        <v>51</v>
      </c>
      <c r="J201" s="260">
        <v>0.6</v>
      </c>
      <c r="K201" s="260">
        <f t="shared" si="4"/>
        <v>0.6</v>
      </c>
      <c r="L201" s="260"/>
      <c r="M201" s="29"/>
    </row>
    <row r="202" spans="1:13" ht="12.75">
      <c r="A202" s="40">
        <v>194</v>
      </c>
      <c r="B202" s="40" t="s">
        <v>1741</v>
      </c>
      <c r="C202" s="40" t="s">
        <v>423</v>
      </c>
      <c r="D202" s="4" t="s">
        <v>1548</v>
      </c>
      <c r="E202" s="268"/>
      <c r="F202" s="40"/>
      <c r="G202" s="40"/>
      <c r="H202" s="40"/>
      <c r="I202" s="7" t="s">
        <v>1624</v>
      </c>
      <c r="J202" s="260">
        <v>0.6</v>
      </c>
      <c r="K202" s="260">
        <f t="shared" si="4"/>
        <v>0.6</v>
      </c>
      <c r="L202" s="4"/>
      <c r="M202" s="29"/>
    </row>
    <row r="203" spans="1:13" ht="12.75">
      <c r="A203" s="40">
        <v>195</v>
      </c>
      <c r="B203" s="40" t="s">
        <v>1742</v>
      </c>
      <c r="C203" s="40" t="s">
        <v>423</v>
      </c>
      <c r="D203" s="4" t="s">
        <v>119</v>
      </c>
      <c r="E203" s="259"/>
      <c r="F203" s="260"/>
      <c r="G203" s="4"/>
      <c r="H203" s="260"/>
      <c r="I203" s="40" t="s">
        <v>51</v>
      </c>
      <c r="J203" s="260">
        <v>0.6</v>
      </c>
      <c r="K203" s="260">
        <f t="shared" si="4"/>
        <v>0.6</v>
      </c>
      <c r="L203" s="260"/>
      <c r="M203" s="29"/>
    </row>
    <row r="204" spans="1:13" ht="12.75">
      <c r="A204" s="40">
        <v>196</v>
      </c>
      <c r="B204" s="40" t="s">
        <v>1743</v>
      </c>
      <c r="C204" s="40" t="s">
        <v>423</v>
      </c>
      <c r="D204" s="4" t="s">
        <v>1551</v>
      </c>
      <c r="E204" s="268"/>
      <c r="F204" s="40"/>
      <c r="G204" s="40"/>
      <c r="H204" s="40"/>
      <c r="I204" s="40" t="s">
        <v>51</v>
      </c>
      <c r="J204" s="260">
        <v>0.6</v>
      </c>
      <c r="K204" s="260">
        <f t="shared" si="4"/>
        <v>0.6</v>
      </c>
      <c r="L204" s="4"/>
      <c r="M204" s="29"/>
    </row>
    <row r="205" spans="1:13" ht="12.75">
      <c r="A205" s="40">
        <v>197</v>
      </c>
      <c r="B205" s="40" t="s">
        <v>1744</v>
      </c>
      <c r="C205" s="40" t="s">
        <v>423</v>
      </c>
      <c r="D205" s="4" t="s">
        <v>1541</v>
      </c>
      <c r="E205" s="259"/>
      <c r="F205" s="260"/>
      <c r="G205" s="4"/>
      <c r="H205" s="260"/>
      <c r="I205" s="7" t="s">
        <v>303</v>
      </c>
      <c r="J205" s="260">
        <v>0.6</v>
      </c>
      <c r="K205" s="260">
        <f t="shared" si="4"/>
        <v>0.6</v>
      </c>
      <c r="L205" s="260"/>
      <c r="M205" s="29"/>
    </row>
    <row r="206" spans="1:13" ht="12.75">
      <c r="A206" s="40">
        <v>198</v>
      </c>
      <c r="B206" s="40" t="s">
        <v>1745</v>
      </c>
      <c r="C206" s="40" t="s">
        <v>423</v>
      </c>
      <c r="D206" s="4" t="s">
        <v>1442</v>
      </c>
      <c r="E206" s="259"/>
      <c r="F206" s="260"/>
      <c r="G206" s="4"/>
      <c r="H206" s="260"/>
      <c r="I206" s="7" t="s">
        <v>292</v>
      </c>
      <c r="J206" s="260">
        <v>0.6</v>
      </c>
      <c r="K206" s="260">
        <f t="shared" si="4"/>
        <v>0.6</v>
      </c>
      <c r="L206" s="260"/>
      <c r="M206" s="29"/>
    </row>
    <row r="207" spans="1:13" ht="12.75">
      <c r="A207" s="40">
        <v>199</v>
      </c>
      <c r="B207" s="262" t="s">
        <v>513</v>
      </c>
      <c r="C207" s="4" t="s">
        <v>423</v>
      </c>
      <c r="D207" s="281" t="s">
        <v>1420</v>
      </c>
      <c r="E207" s="268"/>
      <c r="F207" s="40"/>
      <c r="G207" s="4" t="s">
        <v>1554</v>
      </c>
      <c r="H207" s="40">
        <v>0.1</v>
      </c>
      <c r="I207" s="40"/>
      <c r="J207" s="40"/>
      <c r="K207" s="260">
        <f t="shared" si="4"/>
        <v>0.1</v>
      </c>
      <c r="L207" s="260"/>
      <c r="M207" s="29"/>
    </row>
    <row r="208" spans="1:13" ht="12.75">
      <c r="A208" s="40">
        <v>200</v>
      </c>
      <c r="B208" s="40" t="s">
        <v>477</v>
      </c>
      <c r="C208" s="40" t="s">
        <v>423</v>
      </c>
      <c r="D208" s="4" t="s">
        <v>1581</v>
      </c>
      <c r="E208" s="259"/>
      <c r="F208" s="260"/>
      <c r="G208" s="4" t="s">
        <v>1540</v>
      </c>
      <c r="H208" s="40">
        <v>0.5</v>
      </c>
      <c r="I208" s="7" t="s">
        <v>1624</v>
      </c>
      <c r="J208" s="260">
        <v>0.6</v>
      </c>
      <c r="K208" s="260">
        <f t="shared" si="4"/>
        <v>1.1</v>
      </c>
      <c r="L208" s="260"/>
      <c r="M208" s="29"/>
    </row>
    <row r="209" spans="1:13" ht="12.75">
      <c r="A209" s="40">
        <v>201</v>
      </c>
      <c r="B209" s="40" t="s">
        <v>1746</v>
      </c>
      <c r="C209" s="40" t="s">
        <v>441</v>
      </c>
      <c r="D209" s="4" t="s">
        <v>1607</v>
      </c>
      <c r="E209" s="259"/>
      <c r="F209" s="260"/>
      <c r="G209" s="4"/>
      <c r="H209" s="260"/>
      <c r="I209" s="40" t="s">
        <v>51</v>
      </c>
      <c r="J209" s="260">
        <v>0.6</v>
      </c>
      <c r="K209" s="260">
        <f t="shared" si="4"/>
        <v>0.6</v>
      </c>
      <c r="L209" s="260"/>
      <c r="M209" s="29"/>
    </row>
    <row r="210" spans="1:13" ht="12.75">
      <c r="A210" s="40">
        <v>202</v>
      </c>
      <c r="B210" s="40" t="s">
        <v>467</v>
      </c>
      <c r="C210" s="40" t="s">
        <v>441</v>
      </c>
      <c r="D210" s="4" t="s">
        <v>1685</v>
      </c>
      <c r="E210" s="259"/>
      <c r="F210" s="260"/>
      <c r="G210" s="4"/>
      <c r="H210" s="260"/>
      <c r="I210" s="40" t="s">
        <v>55</v>
      </c>
      <c r="J210" s="260">
        <v>0.6</v>
      </c>
      <c r="K210" s="260">
        <f t="shared" si="4"/>
        <v>0.6</v>
      </c>
      <c r="L210" s="260"/>
      <c r="M210" s="29"/>
    </row>
    <row r="211" spans="1:13" ht="12.75">
      <c r="A211" s="40">
        <v>203</v>
      </c>
      <c r="B211" s="40" t="s">
        <v>525</v>
      </c>
      <c r="C211" s="262" t="s">
        <v>441</v>
      </c>
      <c r="D211" s="4" t="s">
        <v>1583</v>
      </c>
      <c r="E211" s="262"/>
      <c r="F211" s="262"/>
      <c r="G211" s="61" t="s">
        <v>481</v>
      </c>
      <c r="H211" s="40">
        <v>0.1</v>
      </c>
      <c r="I211" s="40"/>
      <c r="J211" s="40"/>
      <c r="K211" s="260">
        <f t="shared" si="4"/>
        <v>0.1</v>
      </c>
      <c r="L211" s="260"/>
      <c r="M211" s="29"/>
    </row>
    <row r="212" spans="1:13" ht="12.75">
      <c r="A212" s="40">
        <v>204</v>
      </c>
      <c r="B212" s="40" t="s">
        <v>1747</v>
      </c>
      <c r="C212" s="61" t="s">
        <v>441</v>
      </c>
      <c r="D212" s="4" t="s">
        <v>1432</v>
      </c>
      <c r="E212" s="259"/>
      <c r="F212" s="260"/>
      <c r="G212" s="61" t="s">
        <v>459</v>
      </c>
      <c r="H212" s="40">
        <f>0.5/4</f>
        <v>0.125</v>
      </c>
      <c r="I212" s="40"/>
      <c r="J212" s="40"/>
      <c r="K212" s="260">
        <f t="shared" si="4"/>
        <v>0.125</v>
      </c>
      <c r="L212" s="260"/>
      <c r="M212" s="29"/>
    </row>
    <row r="213" spans="1:13" ht="12.75">
      <c r="A213" s="40">
        <v>205</v>
      </c>
      <c r="B213" s="40" t="s">
        <v>786</v>
      </c>
      <c r="C213" s="40" t="s">
        <v>1748</v>
      </c>
      <c r="D213" s="4" t="s">
        <v>1548</v>
      </c>
      <c r="E213" s="268"/>
      <c r="F213" s="40"/>
      <c r="G213" s="40"/>
      <c r="H213" s="40"/>
      <c r="I213" s="7" t="s">
        <v>1624</v>
      </c>
      <c r="J213" s="260">
        <v>0.6</v>
      </c>
      <c r="K213" s="260">
        <f t="shared" si="4"/>
        <v>0.6</v>
      </c>
      <c r="L213" s="4"/>
      <c r="M213" s="29"/>
    </row>
    <row r="214" spans="1:13" ht="12.75">
      <c r="A214" s="40">
        <v>206</v>
      </c>
      <c r="B214" s="40" t="s">
        <v>1749</v>
      </c>
      <c r="C214" s="61" t="s">
        <v>333</v>
      </c>
      <c r="D214" s="4" t="s">
        <v>119</v>
      </c>
      <c r="E214" s="259"/>
      <c r="F214" s="260"/>
      <c r="G214" s="61" t="s">
        <v>481</v>
      </c>
      <c r="H214" s="40">
        <v>0.1</v>
      </c>
      <c r="I214" s="40"/>
      <c r="J214" s="40"/>
      <c r="K214" s="260">
        <f t="shared" si="4"/>
        <v>0.1</v>
      </c>
      <c r="L214" s="260"/>
      <c r="M214" s="29"/>
    </row>
    <row r="215" spans="1:13" ht="12.75">
      <c r="A215" s="40">
        <v>207</v>
      </c>
      <c r="B215" s="40" t="s">
        <v>1750</v>
      </c>
      <c r="C215" s="40" t="s">
        <v>333</v>
      </c>
      <c r="D215" s="4" t="s">
        <v>1581</v>
      </c>
      <c r="E215" s="259"/>
      <c r="F215" s="260"/>
      <c r="G215" s="4"/>
      <c r="H215" s="260"/>
      <c r="I215" s="40" t="s">
        <v>132</v>
      </c>
      <c r="J215" s="260">
        <v>0.6</v>
      </c>
      <c r="K215" s="260">
        <f t="shared" si="4"/>
        <v>0.6</v>
      </c>
      <c r="L215" s="260"/>
      <c r="M215" s="29"/>
    </row>
    <row r="216" spans="1:13" ht="12.75">
      <c r="A216" s="40">
        <v>208</v>
      </c>
      <c r="B216" s="40" t="s">
        <v>512</v>
      </c>
      <c r="C216" s="40" t="s">
        <v>333</v>
      </c>
      <c r="D216" s="4" t="s">
        <v>1441</v>
      </c>
      <c r="E216" s="262"/>
      <c r="F216" s="262"/>
      <c r="G216" s="61" t="s">
        <v>481</v>
      </c>
      <c r="H216" s="40">
        <v>0.1</v>
      </c>
      <c r="I216" s="40"/>
      <c r="J216" s="40"/>
      <c r="K216" s="260">
        <f t="shared" si="4"/>
        <v>0.1</v>
      </c>
      <c r="L216" s="260"/>
      <c r="M216" s="29"/>
    </row>
    <row r="217" spans="1:13" ht="12.75">
      <c r="A217" s="40">
        <v>209</v>
      </c>
      <c r="B217" s="40" t="s">
        <v>438</v>
      </c>
      <c r="C217" s="40" t="s">
        <v>333</v>
      </c>
      <c r="D217" s="4" t="s">
        <v>1751</v>
      </c>
      <c r="E217" s="259"/>
      <c r="F217" s="260"/>
      <c r="G217" s="4" t="s">
        <v>1554</v>
      </c>
      <c r="H217" s="40">
        <v>0.1</v>
      </c>
      <c r="I217" s="40" t="s">
        <v>51</v>
      </c>
      <c r="J217" s="260">
        <v>0.6</v>
      </c>
      <c r="K217" s="260">
        <f t="shared" si="4"/>
        <v>0.7</v>
      </c>
      <c r="L217" s="260"/>
      <c r="M217" s="29"/>
    </row>
    <row r="218" spans="1:13" ht="12.75">
      <c r="A218" s="40">
        <v>210</v>
      </c>
      <c r="B218" s="40" t="s">
        <v>438</v>
      </c>
      <c r="C218" s="40" t="s">
        <v>333</v>
      </c>
      <c r="D218" s="4" t="s">
        <v>1630</v>
      </c>
      <c r="E218" s="279"/>
      <c r="F218" s="262"/>
      <c r="G218" s="61"/>
      <c r="H218" s="262"/>
      <c r="I218" s="40" t="s">
        <v>255</v>
      </c>
      <c r="J218" s="260">
        <f>4/5</f>
        <v>0.8</v>
      </c>
      <c r="K218" s="260">
        <f t="shared" si="4"/>
        <v>0.8</v>
      </c>
      <c r="L218" s="266"/>
      <c r="M218" s="29"/>
    </row>
    <row r="219" spans="1:13" ht="12.75">
      <c r="A219" s="40">
        <v>211</v>
      </c>
      <c r="B219" s="262" t="s">
        <v>438</v>
      </c>
      <c r="C219" s="262" t="s">
        <v>333</v>
      </c>
      <c r="D219" s="282" t="s">
        <v>1576</v>
      </c>
      <c r="E219" s="271"/>
      <c r="F219" s="262"/>
      <c r="G219" s="4" t="s">
        <v>1577</v>
      </c>
      <c r="H219" s="40">
        <v>0.167</v>
      </c>
      <c r="I219" s="40"/>
      <c r="J219" s="40"/>
      <c r="K219" s="260">
        <f t="shared" si="4"/>
        <v>0.167</v>
      </c>
      <c r="L219" s="260"/>
      <c r="M219" s="29"/>
    </row>
    <row r="220" spans="1:13" ht="12.75">
      <c r="A220" s="40">
        <v>212</v>
      </c>
      <c r="B220" s="40" t="s">
        <v>1752</v>
      </c>
      <c r="C220" s="40" t="s">
        <v>333</v>
      </c>
      <c r="D220" s="4" t="s">
        <v>1546</v>
      </c>
      <c r="E220" s="283"/>
      <c r="F220" s="262"/>
      <c r="G220" s="262"/>
      <c r="H220" s="262"/>
      <c r="I220" s="40" t="s">
        <v>55</v>
      </c>
      <c r="J220" s="260">
        <v>0.6</v>
      </c>
      <c r="K220" s="260">
        <f t="shared" si="4"/>
        <v>0.6</v>
      </c>
      <c r="L220" s="266"/>
      <c r="M220" s="29"/>
    </row>
    <row r="221" spans="1:13" ht="12.75">
      <c r="A221" s="40">
        <v>213</v>
      </c>
      <c r="B221" s="40" t="s">
        <v>492</v>
      </c>
      <c r="C221" s="61" t="s">
        <v>333</v>
      </c>
      <c r="D221" s="4" t="s">
        <v>1564</v>
      </c>
      <c r="E221" s="259"/>
      <c r="F221" s="260"/>
      <c r="G221" s="61" t="s">
        <v>449</v>
      </c>
      <c r="H221" s="40">
        <f>1/4</f>
        <v>0.25</v>
      </c>
      <c r="I221" s="40"/>
      <c r="J221" s="40"/>
      <c r="K221" s="260">
        <f t="shared" si="4"/>
        <v>0.25</v>
      </c>
      <c r="L221" s="260"/>
      <c r="M221" s="29"/>
    </row>
    <row r="222" spans="1:13" ht="12.75">
      <c r="A222" s="40">
        <v>214</v>
      </c>
      <c r="B222" s="40" t="s">
        <v>743</v>
      </c>
      <c r="C222" s="40" t="s">
        <v>474</v>
      </c>
      <c r="D222" s="4" t="s">
        <v>1543</v>
      </c>
      <c r="E222" s="271"/>
      <c r="F222" s="262"/>
      <c r="G222" s="61"/>
      <c r="H222" s="262"/>
      <c r="I222" s="7" t="s">
        <v>292</v>
      </c>
      <c r="J222" s="260">
        <v>0.6</v>
      </c>
      <c r="K222" s="260">
        <f t="shared" si="4"/>
        <v>0.6</v>
      </c>
      <c r="L222" s="266"/>
      <c r="M222" s="29"/>
    </row>
    <row r="223" spans="1:13" ht="12.75">
      <c r="A223" s="40">
        <v>215</v>
      </c>
      <c r="B223" s="40" t="s">
        <v>533</v>
      </c>
      <c r="C223" s="40" t="s">
        <v>474</v>
      </c>
      <c r="D223" s="4" t="s">
        <v>1607</v>
      </c>
      <c r="E223" s="259"/>
      <c r="F223" s="260"/>
      <c r="G223" s="4"/>
      <c r="H223" s="260"/>
      <c r="I223" s="40" t="s">
        <v>255</v>
      </c>
      <c r="J223" s="260">
        <v>0.8</v>
      </c>
      <c r="K223" s="260">
        <f t="shared" si="4"/>
        <v>0.8</v>
      </c>
      <c r="L223" s="260"/>
      <c r="M223" s="29"/>
    </row>
    <row r="224" spans="1:13" ht="12.75">
      <c r="A224" s="40">
        <v>216</v>
      </c>
      <c r="B224" s="40" t="s">
        <v>355</v>
      </c>
      <c r="C224" s="40" t="s">
        <v>474</v>
      </c>
      <c r="D224" s="4" t="s">
        <v>1753</v>
      </c>
      <c r="E224" s="63" t="s">
        <v>317</v>
      </c>
      <c r="F224" s="40">
        <v>1</v>
      </c>
      <c r="G224" s="40"/>
      <c r="H224" s="40"/>
      <c r="I224" s="40" t="s">
        <v>52</v>
      </c>
      <c r="J224" s="265">
        <v>0.75</v>
      </c>
      <c r="K224" s="260">
        <f t="shared" si="4"/>
        <v>1.75</v>
      </c>
      <c r="L224" s="4"/>
      <c r="M224" s="29"/>
    </row>
    <row r="225" spans="1:13" ht="12.75">
      <c r="A225" s="40">
        <v>217</v>
      </c>
      <c r="B225" s="40" t="s">
        <v>1229</v>
      </c>
      <c r="C225" s="40" t="s">
        <v>474</v>
      </c>
      <c r="D225" s="4" t="s">
        <v>1441</v>
      </c>
      <c r="E225" s="259"/>
      <c r="F225" s="260"/>
      <c r="G225" s="4"/>
      <c r="H225" s="260"/>
      <c r="I225" s="7" t="s">
        <v>292</v>
      </c>
      <c r="J225" s="260">
        <v>0.6</v>
      </c>
      <c r="K225" s="260">
        <f t="shared" si="4"/>
        <v>0.6</v>
      </c>
      <c r="L225" s="260"/>
      <c r="M225" s="29"/>
    </row>
    <row r="226" spans="1:13" ht="12.75">
      <c r="A226" s="40">
        <v>218</v>
      </c>
      <c r="B226" s="40" t="s">
        <v>440</v>
      </c>
      <c r="C226" s="4" t="s">
        <v>474</v>
      </c>
      <c r="D226" s="4" t="s">
        <v>88</v>
      </c>
      <c r="E226" s="40"/>
      <c r="F226" s="260"/>
      <c r="G226" s="61" t="s">
        <v>415</v>
      </c>
      <c r="H226" s="40">
        <v>0.5</v>
      </c>
      <c r="I226" s="40"/>
      <c r="J226" s="40"/>
      <c r="K226" s="260">
        <f t="shared" si="4"/>
        <v>0.5</v>
      </c>
      <c r="L226" s="260"/>
      <c r="M226" s="29"/>
    </row>
    <row r="227" spans="1:13" ht="12.75">
      <c r="A227" s="40">
        <v>219</v>
      </c>
      <c r="B227" s="40" t="s">
        <v>1754</v>
      </c>
      <c r="C227" s="40" t="s">
        <v>474</v>
      </c>
      <c r="D227" s="4" t="s">
        <v>1441</v>
      </c>
      <c r="E227" s="262"/>
      <c r="F227" s="262"/>
      <c r="G227" s="61" t="s">
        <v>419</v>
      </c>
      <c r="H227" s="40">
        <f>0.5/3</f>
        <v>0.16666666666666666</v>
      </c>
      <c r="I227" s="7" t="s">
        <v>292</v>
      </c>
      <c r="J227" s="260">
        <v>0.6</v>
      </c>
      <c r="K227" s="260">
        <f t="shared" si="4"/>
        <v>0.7666666666666666</v>
      </c>
      <c r="L227" s="266"/>
      <c r="M227" s="29"/>
    </row>
    <row r="228" spans="1:13" ht="12.75">
      <c r="A228" s="40">
        <v>220</v>
      </c>
      <c r="B228" s="40" t="s">
        <v>1755</v>
      </c>
      <c r="C228" s="40" t="s">
        <v>474</v>
      </c>
      <c r="D228" s="7" t="s">
        <v>1598</v>
      </c>
      <c r="E228" s="63" t="s">
        <v>317</v>
      </c>
      <c r="F228" s="40">
        <v>1</v>
      </c>
      <c r="G228" s="40"/>
      <c r="H228" s="40"/>
      <c r="I228" s="262"/>
      <c r="J228" s="260"/>
      <c r="K228" s="260">
        <f t="shared" si="4"/>
        <v>1</v>
      </c>
      <c r="L228" s="4"/>
      <c r="M228" s="29"/>
    </row>
    <row r="229" spans="1:13" ht="12.75">
      <c r="A229" s="40">
        <v>221</v>
      </c>
      <c r="B229" s="40" t="s">
        <v>1756</v>
      </c>
      <c r="C229" s="40" t="s">
        <v>474</v>
      </c>
      <c r="D229" s="4" t="s">
        <v>1757</v>
      </c>
      <c r="E229" s="259"/>
      <c r="F229" s="260"/>
      <c r="G229" s="4"/>
      <c r="H229" s="260"/>
      <c r="I229" s="40" t="s">
        <v>51</v>
      </c>
      <c r="J229" s="260">
        <v>0.6</v>
      </c>
      <c r="K229" s="260">
        <f t="shared" si="4"/>
        <v>0.6</v>
      </c>
      <c r="L229" s="260"/>
      <c r="M229" s="29"/>
    </row>
    <row r="230" spans="1:13" ht="12.75">
      <c r="A230" s="40">
        <v>222</v>
      </c>
      <c r="B230" s="40" t="s">
        <v>1756</v>
      </c>
      <c r="C230" s="61" t="s">
        <v>474</v>
      </c>
      <c r="D230" s="75" t="s">
        <v>1607</v>
      </c>
      <c r="E230" s="259"/>
      <c r="F230" s="260"/>
      <c r="G230" s="4" t="s">
        <v>1554</v>
      </c>
      <c r="H230" s="40">
        <v>0.1</v>
      </c>
      <c r="I230" s="40"/>
      <c r="J230" s="40"/>
      <c r="K230" s="260">
        <f t="shared" si="4"/>
        <v>0.1</v>
      </c>
      <c r="L230" s="260"/>
      <c r="M230" s="29"/>
    </row>
    <row r="231" spans="1:13" ht="12.75">
      <c r="A231" s="40">
        <v>223</v>
      </c>
      <c r="B231" s="40" t="s">
        <v>554</v>
      </c>
      <c r="C231" s="40" t="s">
        <v>827</v>
      </c>
      <c r="D231" s="4" t="s">
        <v>1615</v>
      </c>
      <c r="E231" s="264"/>
      <c r="F231" s="262"/>
      <c r="G231" s="40"/>
      <c r="H231" s="40"/>
      <c r="I231" s="40" t="s">
        <v>51</v>
      </c>
      <c r="J231" s="260">
        <v>0.6</v>
      </c>
      <c r="K231" s="260">
        <f t="shared" si="4"/>
        <v>0.6</v>
      </c>
      <c r="L231" s="4"/>
      <c r="M231" s="29"/>
    </row>
    <row r="232" spans="1:13" ht="12.75">
      <c r="A232" s="40">
        <v>224</v>
      </c>
      <c r="B232" s="61" t="s">
        <v>355</v>
      </c>
      <c r="C232" s="4" t="s">
        <v>434</v>
      </c>
      <c r="D232" s="4" t="s">
        <v>1603</v>
      </c>
      <c r="E232" s="262"/>
      <c r="F232" s="262"/>
      <c r="G232" s="4" t="s">
        <v>1554</v>
      </c>
      <c r="H232" s="40">
        <v>0.1</v>
      </c>
      <c r="I232" s="40"/>
      <c r="J232" s="40"/>
      <c r="K232" s="260">
        <f t="shared" si="4"/>
        <v>0.1</v>
      </c>
      <c r="L232" s="260"/>
      <c r="M232" s="29"/>
    </row>
    <row r="233" spans="1:13" ht="12.75">
      <c r="A233" s="40">
        <v>225</v>
      </c>
      <c r="B233" s="40" t="s">
        <v>445</v>
      </c>
      <c r="C233" s="40" t="s">
        <v>434</v>
      </c>
      <c r="D233" s="4" t="s">
        <v>1546</v>
      </c>
      <c r="E233" s="268"/>
      <c r="F233" s="40"/>
      <c r="G233" s="40"/>
      <c r="H233" s="40"/>
      <c r="I233" s="40" t="s">
        <v>52</v>
      </c>
      <c r="J233" s="265">
        <v>0.75</v>
      </c>
      <c r="K233" s="260">
        <f t="shared" si="4"/>
        <v>0.75</v>
      </c>
      <c r="L233" s="4"/>
      <c r="M233" s="29"/>
    </row>
    <row r="234" spans="1:13" ht="12.75">
      <c r="A234" s="40">
        <v>226</v>
      </c>
      <c r="B234" s="40" t="s">
        <v>492</v>
      </c>
      <c r="C234" s="40" t="s">
        <v>434</v>
      </c>
      <c r="D234" s="4" t="s">
        <v>119</v>
      </c>
      <c r="E234" s="259"/>
      <c r="F234" s="260"/>
      <c r="G234" s="4"/>
      <c r="H234" s="260"/>
      <c r="I234" s="7" t="s">
        <v>303</v>
      </c>
      <c r="J234" s="260">
        <v>0.6</v>
      </c>
      <c r="K234" s="260">
        <f t="shared" si="4"/>
        <v>0.6</v>
      </c>
      <c r="L234" s="260"/>
      <c r="M234" s="29"/>
    </row>
    <row r="235" spans="1:13" ht="12.75">
      <c r="A235" s="40">
        <v>227</v>
      </c>
      <c r="B235" s="40" t="s">
        <v>1242</v>
      </c>
      <c r="C235" s="40" t="s">
        <v>762</v>
      </c>
      <c r="D235" s="4" t="s">
        <v>1758</v>
      </c>
      <c r="E235" s="259"/>
      <c r="F235" s="260"/>
      <c r="G235" s="4"/>
      <c r="H235" s="260"/>
      <c r="I235" s="262" t="s">
        <v>1559</v>
      </c>
      <c r="J235" s="265">
        <v>0.8</v>
      </c>
      <c r="K235" s="260">
        <f t="shared" si="4"/>
        <v>0.8</v>
      </c>
      <c r="L235" s="260"/>
      <c r="M235" s="29"/>
    </row>
    <row r="236" spans="1:13" ht="12.75">
      <c r="A236" s="40">
        <v>228</v>
      </c>
      <c r="B236" s="40" t="s">
        <v>1759</v>
      </c>
      <c r="C236" s="40" t="s">
        <v>579</v>
      </c>
      <c r="D236" s="4" t="s">
        <v>1572</v>
      </c>
      <c r="E236" s="268"/>
      <c r="F236" s="260"/>
      <c r="G236" s="4" t="s">
        <v>1554</v>
      </c>
      <c r="H236" s="40">
        <v>0.1</v>
      </c>
      <c r="I236" s="40" t="s">
        <v>51</v>
      </c>
      <c r="J236" s="260">
        <v>0.6</v>
      </c>
      <c r="K236" s="260">
        <f t="shared" si="4"/>
        <v>0.7</v>
      </c>
      <c r="L236" s="260"/>
      <c r="M236" s="29"/>
    </row>
    <row r="237" spans="1:13" ht="12.75">
      <c r="A237" s="40">
        <v>229</v>
      </c>
      <c r="B237" s="40" t="s">
        <v>457</v>
      </c>
      <c r="C237" s="40" t="s">
        <v>579</v>
      </c>
      <c r="D237" s="4" t="s">
        <v>1611</v>
      </c>
      <c r="E237" s="268"/>
      <c r="F237" s="40"/>
      <c r="G237" s="40"/>
      <c r="H237" s="40"/>
      <c r="I237" s="40" t="s">
        <v>51</v>
      </c>
      <c r="J237" s="260">
        <v>0.9</v>
      </c>
      <c r="K237" s="260">
        <f t="shared" si="4"/>
        <v>0.9</v>
      </c>
      <c r="L237" s="4"/>
      <c r="M237" s="29"/>
    </row>
    <row r="238" spans="1:13" ht="12.75">
      <c r="A238" s="40">
        <v>230</v>
      </c>
      <c r="B238" s="40" t="s">
        <v>1760</v>
      </c>
      <c r="C238" s="61" t="s">
        <v>579</v>
      </c>
      <c r="D238" s="75" t="s">
        <v>1615</v>
      </c>
      <c r="E238" s="259"/>
      <c r="F238" s="260"/>
      <c r="G238" s="4" t="s">
        <v>1577</v>
      </c>
      <c r="H238" s="40">
        <v>0.167</v>
      </c>
      <c r="I238" s="40"/>
      <c r="J238" s="40"/>
      <c r="K238" s="260">
        <f t="shared" si="4"/>
        <v>0.167</v>
      </c>
      <c r="L238" s="260"/>
      <c r="M238" s="29"/>
    </row>
    <row r="239" spans="1:13" ht="12.75">
      <c r="A239" s="40">
        <v>231</v>
      </c>
      <c r="B239" s="40" t="s">
        <v>1761</v>
      </c>
      <c r="C239" s="40" t="s">
        <v>557</v>
      </c>
      <c r="D239" s="4" t="s">
        <v>1681</v>
      </c>
      <c r="E239" s="40"/>
      <c r="F239" s="260"/>
      <c r="G239" s="61"/>
      <c r="H239" s="40"/>
      <c r="I239" s="7" t="s">
        <v>292</v>
      </c>
      <c r="J239" s="260">
        <v>0.6</v>
      </c>
      <c r="K239" s="260">
        <f t="shared" si="4"/>
        <v>0.6</v>
      </c>
      <c r="L239" s="260"/>
      <c r="M239" s="29"/>
    </row>
    <row r="240" spans="1:13" ht="12.75">
      <c r="A240" s="40">
        <v>232</v>
      </c>
      <c r="B240" s="40" t="s">
        <v>1762</v>
      </c>
      <c r="C240" s="40" t="s">
        <v>557</v>
      </c>
      <c r="D240" s="4" t="s">
        <v>282</v>
      </c>
      <c r="E240" s="259"/>
      <c r="F240" s="260"/>
      <c r="G240" s="4"/>
      <c r="H240" s="260"/>
      <c r="I240" s="40" t="s">
        <v>51</v>
      </c>
      <c r="J240" s="260">
        <v>0.6</v>
      </c>
      <c r="K240" s="260">
        <f t="shared" si="4"/>
        <v>0.6</v>
      </c>
      <c r="L240" s="260"/>
      <c r="M240" s="29"/>
    </row>
    <row r="241" spans="1:13" ht="25.5">
      <c r="A241" s="40">
        <v>233</v>
      </c>
      <c r="B241" s="40" t="s">
        <v>1763</v>
      </c>
      <c r="C241" s="40" t="s">
        <v>557</v>
      </c>
      <c r="D241" s="75" t="s">
        <v>1615</v>
      </c>
      <c r="E241" s="63" t="s">
        <v>1178</v>
      </c>
      <c r="F241" s="262">
        <v>0.25</v>
      </c>
      <c r="G241" s="61" t="s">
        <v>1764</v>
      </c>
      <c r="H241" s="40">
        <v>0.1</v>
      </c>
      <c r="I241" s="40" t="s">
        <v>51</v>
      </c>
      <c r="J241" s="260">
        <v>0.6</v>
      </c>
      <c r="K241" s="260">
        <f t="shared" si="4"/>
        <v>0.95</v>
      </c>
      <c r="L241" s="260"/>
      <c r="M241" s="29"/>
    </row>
    <row r="242" spans="1:13" ht="12.75">
      <c r="A242" s="40">
        <v>234</v>
      </c>
      <c r="B242" s="40" t="s">
        <v>428</v>
      </c>
      <c r="C242" s="40" t="s">
        <v>557</v>
      </c>
      <c r="D242" s="4" t="s">
        <v>1551</v>
      </c>
      <c r="E242" s="259"/>
      <c r="F242" s="260"/>
      <c r="G242" s="4"/>
      <c r="H242" s="260"/>
      <c r="I242" s="40" t="s">
        <v>70</v>
      </c>
      <c r="J242" s="260">
        <v>0.6</v>
      </c>
      <c r="K242" s="260">
        <f t="shared" si="4"/>
        <v>0.6</v>
      </c>
      <c r="L242" s="260"/>
      <c r="M242" s="29"/>
    </row>
    <row r="243" spans="1:13" ht="12.75">
      <c r="A243" s="40">
        <v>235</v>
      </c>
      <c r="B243" s="40" t="s">
        <v>745</v>
      </c>
      <c r="C243" s="40" t="s">
        <v>469</v>
      </c>
      <c r="D243" s="4" t="s">
        <v>1539</v>
      </c>
      <c r="E243" s="259"/>
      <c r="F243" s="260"/>
      <c r="G243" s="4"/>
      <c r="H243" s="260"/>
      <c r="I243" s="40" t="s">
        <v>51</v>
      </c>
      <c r="J243" s="260">
        <v>0.6</v>
      </c>
      <c r="K243" s="260">
        <f t="shared" si="4"/>
        <v>0.6</v>
      </c>
      <c r="L243" s="260"/>
      <c r="M243" s="29"/>
    </row>
    <row r="244" spans="1:13" ht="12.75">
      <c r="A244" s="40">
        <v>236</v>
      </c>
      <c r="B244" s="40" t="s">
        <v>1504</v>
      </c>
      <c r="C244" s="40" t="s">
        <v>469</v>
      </c>
      <c r="D244" s="4" t="s">
        <v>1633</v>
      </c>
      <c r="E244" s="262"/>
      <c r="F244" s="262"/>
      <c r="G244" s="262"/>
      <c r="H244" s="262"/>
      <c r="I244" s="7" t="s">
        <v>292</v>
      </c>
      <c r="J244" s="260">
        <v>0.6</v>
      </c>
      <c r="K244" s="260">
        <f t="shared" si="4"/>
        <v>0.6</v>
      </c>
      <c r="L244" s="266"/>
      <c r="M244" s="29"/>
    </row>
    <row r="245" spans="1:13" ht="12.75">
      <c r="A245" s="40">
        <v>237</v>
      </c>
      <c r="B245" s="40" t="s">
        <v>1765</v>
      </c>
      <c r="C245" s="40" t="s">
        <v>613</v>
      </c>
      <c r="D245" s="4" t="s">
        <v>1731</v>
      </c>
      <c r="E245" s="262"/>
      <c r="F245" s="262"/>
      <c r="G245" s="262"/>
      <c r="H245" s="262"/>
      <c r="I245" s="40" t="s">
        <v>51</v>
      </c>
      <c r="J245" s="260">
        <v>0.6</v>
      </c>
      <c r="K245" s="260">
        <f t="shared" si="4"/>
        <v>0.6</v>
      </c>
      <c r="L245" s="266"/>
      <c r="M245" s="29"/>
    </row>
    <row r="246" spans="1:13" ht="12.75">
      <c r="A246" s="40">
        <v>238</v>
      </c>
      <c r="B246" s="40" t="s">
        <v>1766</v>
      </c>
      <c r="C246" s="40" t="s">
        <v>478</v>
      </c>
      <c r="D246" s="4" t="s">
        <v>1659</v>
      </c>
      <c r="E246" s="40"/>
      <c r="F246" s="260"/>
      <c r="G246" s="4"/>
      <c r="H246" s="260"/>
      <c r="I246" s="40" t="s">
        <v>51</v>
      </c>
      <c r="J246" s="260">
        <v>0.6</v>
      </c>
      <c r="K246" s="260">
        <f t="shared" si="4"/>
        <v>0.6</v>
      </c>
      <c r="L246" s="260"/>
      <c r="M246" s="29"/>
    </row>
    <row r="247" spans="1:13" ht="11.25" customHeight="1">
      <c r="A247" s="40">
        <v>239</v>
      </c>
      <c r="B247" s="40" t="s">
        <v>355</v>
      </c>
      <c r="C247" s="40" t="s">
        <v>478</v>
      </c>
      <c r="D247" s="4" t="s">
        <v>1757</v>
      </c>
      <c r="E247" s="63" t="s">
        <v>314</v>
      </c>
      <c r="F247" s="260">
        <v>1</v>
      </c>
      <c r="G247" s="40"/>
      <c r="H247" s="40"/>
      <c r="I247" s="40" t="s">
        <v>51</v>
      </c>
      <c r="J247" s="260">
        <v>0.6</v>
      </c>
      <c r="K247" s="260">
        <f t="shared" si="4"/>
        <v>1.6</v>
      </c>
      <c r="L247" s="4"/>
      <c r="M247" s="29"/>
    </row>
    <row r="248" spans="1:13" ht="12.75">
      <c r="A248" s="40">
        <v>240</v>
      </c>
      <c r="B248" s="40" t="s">
        <v>355</v>
      </c>
      <c r="C248" s="40" t="s">
        <v>478</v>
      </c>
      <c r="D248" s="4" t="s">
        <v>1670</v>
      </c>
      <c r="E248" s="263"/>
      <c r="F248" s="260"/>
      <c r="G248" s="4"/>
      <c r="H248" s="260"/>
      <c r="I248" s="7" t="s">
        <v>255</v>
      </c>
      <c r="J248" s="260">
        <v>0.8</v>
      </c>
      <c r="K248" s="260">
        <f t="shared" si="4"/>
        <v>0.8</v>
      </c>
      <c r="L248" s="260"/>
      <c r="M248" s="29"/>
    </row>
    <row r="249" spans="1:13" ht="12.75">
      <c r="A249" s="40">
        <v>243</v>
      </c>
      <c r="B249" s="40" t="s">
        <v>1768</v>
      </c>
      <c r="C249" s="40" t="s">
        <v>337</v>
      </c>
      <c r="D249" s="4" t="s">
        <v>1670</v>
      </c>
      <c r="E249" s="259"/>
      <c r="F249" s="260"/>
      <c r="G249" s="4"/>
      <c r="H249" s="260"/>
      <c r="I249" s="7" t="s">
        <v>292</v>
      </c>
      <c r="J249" s="260">
        <v>0.6</v>
      </c>
      <c r="K249" s="260">
        <f t="shared" si="4"/>
        <v>0.6</v>
      </c>
      <c r="L249" s="260"/>
      <c r="M249" s="29"/>
    </row>
    <row r="250" spans="1:13" ht="12.75">
      <c r="A250" s="40">
        <v>244</v>
      </c>
      <c r="B250" s="40" t="s">
        <v>533</v>
      </c>
      <c r="C250" s="40" t="s">
        <v>337</v>
      </c>
      <c r="D250" s="4" t="s">
        <v>1572</v>
      </c>
      <c r="E250" s="271"/>
      <c r="F250" s="262"/>
      <c r="G250" s="4" t="s">
        <v>1554</v>
      </c>
      <c r="H250" s="40">
        <v>0.1</v>
      </c>
      <c r="I250" s="40" t="s">
        <v>51</v>
      </c>
      <c r="J250" s="260">
        <v>0.6</v>
      </c>
      <c r="K250" s="260">
        <f t="shared" si="4"/>
        <v>0.7</v>
      </c>
      <c r="L250" s="266"/>
      <c r="M250" s="29"/>
    </row>
    <row r="251" spans="1:13" ht="12.75">
      <c r="A251" s="40">
        <v>245</v>
      </c>
      <c r="B251" s="40" t="s">
        <v>569</v>
      </c>
      <c r="C251" s="40" t="s">
        <v>337</v>
      </c>
      <c r="D251" s="4" t="s">
        <v>1611</v>
      </c>
      <c r="E251" s="262"/>
      <c r="F251" s="262"/>
      <c r="G251" s="262"/>
      <c r="H251" s="262"/>
      <c r="I251" s="7" t="s">
        <v>303</v>
      </c>
      <c r="J251" s="260">
        <v>0.6</v>
      </c>
      <c r="K251" s="260">
        <f t="shared" si="4"/>
        <v>0.6</v>
      </c>
      <c r="L251" s="270"/>
      <c r="M251" s="29"/>
    </row>
    <row r="252" spans="1:13" ht="12.75">
      <c r="A252" s="40">
        <v>246</v>
      </c>
      <c r="B252" s="40" t="s">
        <v>569</v>
      </c>
      <c r="C252" s="61" t="s">
        <v>337</v>
      </c>
      <c r="D252" s="75" t="s">
        <v>1607</v>
      </c>
      <c r="E252" s="259"/>
      <c r="F252" s="260"/>
      <c r="G252" s="4" t="s">
        <v>1554</v>
      </c>
      <c r="H252" s="40">
        <v>0.1</v>
      </c>
      <c r="I252" s="40"/>
      <c r="J252" s="40"/>
      <c r="K252" s="260">
        <f t="shared" si="4"/>
        <v>0.1</v>
      </c>
      <c r="L252" s="260"/>
      <c r="M252" s="29"/>
    </row>
    <row r="253" spans="1:13" ht="12.75">
      <c r="A253" s="40">
        <v>247</v>
      </c>
      <c r="B253" s="40" t="s">
        <v>467</v>
      </c>
      <c r="C253" s="272" t="s">
        <v>337</v>
      </c>
      <c r="D253" s="4" t="s">
        <v>1683</v>
      </c>
      <c r="E253" s="268"/>
      <c r="F253" s="40"/>
      <c r="G253" s="61" t="s">
        <v>459</v>
      </c>
      <c r="H253" s="40">
        <f>0.5/4</f>
        <v>0.125</v>
      </c>
      <c r="I253" s="40"/>
      <c r="J253" s="40"/>
      <c r="K253" s="260">
        <f t="shared" si="4"/>
        <v>0.125</v>
      </c>
      <c r="L253" s="260"/>
      <c r="M253" s="29"/>
    </row>
    <row r="254" spans="1:13" ht="12.75">
      <c r="A254" s="40">
        <v>248</v>
      </c>
      <c r="B254" s="40" t="s">
        <v>1769</v>
      </c>
      <c r="C254" s="61" t="s">
        <v>337</v>
      </c>
      <c r="D254" s="4" t="s">
        <v>1629</v>
      </c>
      <c r="E254" s="259"/>
      <c r="F254" s="260"/>
      <c r="G254" s="61" t="s">
        <v>481</v>
      </c>
      <c r="H254" s="40">
        <v>0.1</v>
      </c>
      <c r="I254" s="40"/>
      <c r="J254" s="40"/>
      <c r="K254" s="260">
        <f t="shared" si="4"/>
        <v>0.1</v>
      </c>
      <c r="L254" s="260"/>
      <c r="M254" s="29"/>
    </row>
    <row r="255" spans="1:13" s="284" customFormat="1" ht="12.75">
      <c r="A255" s="40">
        <v>249</v>
      </c>
      <c r="B255" s="40" t="s">
        <v>588</v>
      </c>
      <c r="C255" s="40" t="s">
        <v>337</v>
      </c>
      <c r="D255" s="4" t="s">
        <v>1770</v>
      </c>
      <c r="E255" s="259"/>
      <c r="F255" s="260"/>
      <c r="G255" s="4" t="s">
        <v>1554</v>
      </c>
      <c r="H255" s="40">
        <v>0.1</v>
      </c>
      <c r="I255" s="40" t="s">
        <v>51</v>
      </c>
      <c r="J255" s="260">
        <v>0.6</v>
      </c>
      <c r="K255" s="260">
        <f t="shared" si="4"/>
        <v>0.7</v>
      </c>
      <c r="L255" s="260"/>
      <c r="M255" s="29"/>
    </row>
    <row r="256" spans="1:13" ht="12.75">
      <c r="A256" s="40">
        <v>250</v>
      </c>
      <c r="B256" s="40" t="s">
        <v>440</v>
      </c>
      <c r="C256" s="61" t="s">
        <v>548</v>
      </c>
      <c r="D256" s="4" t="s">
        <v>1757</v>
      </c>
      <c r="E256" s="259"/>
      <c r="F256" s="260"/>
      <c r="G256" s="61" t="s">
        <v>415</v>
      </c>
      <c r="H256" s="40">
        <v>0.5</v>
      </c>
      <c r="I256" s="40" t="s">
        <v>51</v>
      </c>
      <c r="J256" s="260">
        <v>0.6</v>
      </c>
      <c r="K256" s="260">
        <f t="shared" si="4"/>
        <v>1.1</v>
      </c>
      <c r="L256" s="260"/>
      <c r="M256" s="361"/>
    </row>
    <row r="257" spans="1:13" ht="51">
      <c r="A257" s="40">
        <v>251</v>
      </c>
      <c r="B257" s="40" t="s">
        <v>688</v>
      </c>
      <c r="C257" s="40" t="s">
        <v>1207</v>
      </c>
      <c r="D257" s="75" t="s">
        <v>1560</v>
      </c>
      <c r="E257" s="259"/>
      <c r="F257" s="260"/>
      <c r="G257" s="4"/>
      <c r="H257" s="260"/>
      <c r="I257" s="40" t="s">
        <v>1771</v>
      </c>
      <c r="J257" s="260">
        <v>1.5</v>
      </c>
      <c r="K257" s="260">
        <f t="shared" si="4"/>
        <v>1.5</v>
      </c>
      <c r="L257" s="260"/>
      <c r="M257" s="29"/>
    </row>
    <row r="258" spans="1:13" ht="12.75">
      <c r="A258" s="40">
        <v>252</v>
      </c>
      <c r="B258" s="262" t="s">
        <v>1772</v>
      </c>
      <c r="C258" s="262" t="s">
        <v>582</v>
      </c>
      <c r="D258" s="4" t="s">
        <v>1607</v>
      </c>
      <c r="E258" s="271"/>
      <c r="F258" s="262"/>
      <c r="G258" s="4" t="s">
        <v>1577</v>
      </c>
      <c r="H258" s="40">
        <v>0.167</v>
      </c>
      <c r="I258" s="40"/>
      <c r="J258" s="40"/>
      <c r="K258" s="260">
        <f t="shared" si="4"/>
        <v>0.167</v>
      </c>
      <c r="L258" s="260"/>
      <c r="M258" s="29"/>
    </row>
    <row r="259" spans="1:13" ht="12.75">
      <c r="A259" s="40">
        <v>253</v>
      </c>
      <c r="B259" s="40" t="s">
        <v>1773</v>
      </c>
      <c r="C259" s="61" t="s">
        <v>508</v>
      </c>
      <c r="D259" s="75" t="s">
        <v>1441</v>
      </c>
      <c r="E259" s="259"/>
      <c r="F259" s="260"/>
      <c r="G259" s="4" t="s">
        <v>1540</v>
      </c>
      <c r="H259" s="40">
        <f>0.5/4</f>
        <v>0.125</v>
      </c>
      <c r="I259" s="40"/>
      <c r="J259" s="40"/>
      <c r="K259" s="260">
        <f t="shared" si="4"/>
        <v>0.125</v>
      </c>
      <c r="L259" s="260"/>
      <c r="M259" s="29"/>
    </row>
    <row r="260" spans="1:13" ht="12.75">
      <c r="A260" s="40">
        <v>254</v>
      </c>
      <c r="B260" s="40" t="s">
        <v>1774</v>
      </c>
      <c r="C260" s="61" t="s">
        <v>508</v>
      </c>
      <c r="D260" s="75" t="s">
        <v>1553</v>
      </c>
      <c r="E260" s="259"/>
      <c r="F260" s="260"/>
      <c r="G260" s="4" t="s">
        <v>1554</v>
      </c>
      <c r="H260" s="40">
        <v>0.1</v>
      </c>
      <c r="I260" s="40"/>
      <c r="J260" s="40"/>
      <c r="K260" s="260">
        <f t="shared" si="4"/>
        <v>0.1</v>
      </c>
      <c r="L260" s="260"/>
      <c r="M260" s="29"/>
    </row>
    <row r="261" spans="1:13" ht="12.75">
      <c r="A261" s="40">
        <v>255</v>
      </c>
      <c r="B261" s="40" t="s">
        <v>1775</v>
      </c>
      <c r="C261" s="40" t="s">
        <v>508</v>
      </c>
      <c r="D261" s="4" t="s">
        <v>1622</v>
      </c>
      <c r="E261" s="259"/>
      <c r="F261" s="260"/>
      <c r="G261" s="4"/>
      <c r="H261" s="260"/>
      <c r="I261" s="40" t="s">
        <v>55</v>
      </c>
      <c r="J261" s="260">
        <v>0.6</v>
      </c>
      <c r="K261" s="260">
        <f t="shared" si="4"/>
        <v>0.6</v>
      </c>
      <c r="L261" s="260"/>
      <c r="M261" s="29"/>
    </row>
    <row r="262" spans="1:13" ht="12.75">
      <c r="A262" s="40">
        <v>256</v>
      </c>
      <c r="B262" s="40" t="s">
        <v>1776</v>
      </c>
      <c r="C262" s="40" t="s">
        <v>508</v>
      </c>
      <c r="D262" s="4" t="s">
        <v>1681</v>
      </c>
      <c r="E262" s="259"/>
      <c r="F262" s="260"/>
      <c r="G262" s="4"/>
      <c r="H262" s="260"/>
      <c r="I262" s="7" t="s">
        <v>292</v>
      </c>
      <c r="J262" s="260">
        <v>0.6</v>
      </c>
      <c r="K262" s="260">
        <f t="shared" si="4"/>
        <v>0.6</v>
      </c>
      <c r="L262" s="260"/>
      <c r="M262" s="29"/>
    </row>
    <row r="263" spans="1:13" ht="12.75">
      <c r="A263" s="40">
        <v>257</v>
      </c>
      <c r="B263" s="40" t="s">
        <v>1777</v>
      </c>
      <c r="C263" s="40" t="s">
        <v>508</v>
      </c>
      <c r="D263" s="4" t="s">
        <v>1551</v>
      </c>
      <c r="E263" s="259"/>
      <c r="F263" s="260"/>
      <c r="G263" s="4"/>
      <c r="H263" s="260"/>
      <c r="I263" s="7" t="s">
        <v>303</v>
      </c>
      <c r="J263" s="260">
        <v>0.6</v>
      </c>
      <c r="K263" s="260">
        <f aca="true" t="shared" si="5" ref="K263:K326">J263+H263+F263</f>
        <v>0.6</v>
      </c>
      <c r="L263" s="260"/>
      <c r="M263" s="29"/>
    </row>
    <row r="264" spans="1:13" ht="12.75">
      <c r="A264" s="40">
        <v>258</v>
      </c>
      <c r="B264" s="40" t="s">
        <v>1109</v>
      </c>
      <c r="C264" s="40" t="s">
        <v>508</v>
      </c>
      <c r="D264" s="4" t="s">
        <v>1670</v>
      </c>
      <c r="E264" s="262"/>
      <c r="F264" s="262"/>
      <c r="G264" s="262"/>
      <c r="H264" s="262"/>
      <c r="I264" s="7" t="s">
        <v>292</v>
      </c>
      <c r="J264" s="260">
        <v>0.6</v>
      </c>
      <c r="K264" s="260">
        <f t="shared" si="5"/>
        <v>0.6</v>
      </c>
      <c r="L264" s="266"/>
      <c r="M264" s="29"/>
    </row>
    <row r="265" spans="1:13" ht="12.75">
      <c r="A265" s="40">
        <v>259</v>
      </c>
      <c r="B265" s="40" t="s">
        <v>1481</v>
      </c>
      <c r="C265" s="40" t="s">
        <v>508</v>
      </c>
      <c r="D265" s="4" t="s">
        <v>1543</v>
      </c>
      <c r="E265" s="271"/>
      <c r="F265" s="262"/>
      <c r="G265" s="4" t="s">
        <v>1542</v>
      </c>
      <c r="H265" s="40">
        <f>0.5/4</f>
        <v>0.125</v>
      </c>
      <c r="I265" s="40"/>
      <c r="J265" s="40"/>
      <c r="K265" s="260">
        <f t="shared" si="5"/>
        <v>0.125</v>
      </c>
      <c r="L265" s="260"/>
      <c r="M265" s="16"/>
    </row>
    <row r="266" spans="1:13" ht="12.75">
      <c r="A266" s="40">
        <v>260</v>
      </c>
      <c r="B266" s="40" t="s">
        <v>485</v>
      </c>
      <c r="C266" s="61" t="s">
        <v>508</v>
      </c>
      <c r="D266" s="4" t="s">
        <v>1441</v>
      </c>
      <c r="E266" s="259"/>
      <c r="F266" s="260"/>
      <c r="G266" s="61" t="s">
        <v>481</v>
      </c>
      <c r="H266" s="40">
        <v>0.1</v>
      </c>
      <c r="I266" s="7" t="s">
        <v>292</v>
      </c>
      <c r="J266" s="260">
        <v>0.6</v>
      </c>
      <c r="K266" s="260">
        <f t="shared" si="5"/>
        <v>0.7</v>
      </c>
      <c r="L266" s="260"/>
      <c r="M266" s="29"/>
    </row>
    <row r="267" spans="1:13" ht="12.75">
      <c r="A267" s="40">
        <v>261</v>
      </c>
      <c r="B267" s="40" t="s">
        <v>507</v>
      </c>
      <c r="C267" s="272" t="s">
        <v>508</v>
      </c>
      <c r="D267" s="4" t="s">
        <v>1778</v>
      </c>
      <c r="E267" s="268"/>
      <c r="F267" s="40"/>
      <c r="G267" s="61" t="s">
        <v>449</v>
      </c>
      <c r="H267" s="40">
        <v>0.25</v>
      </c>
      <c r="I267" s="40"/>
      <c r="J267" s="40"/>
      <c r="K267" s="260">
        <f t="shared" si="5"/>
        <v>0.25</v>
      </c>
      <c r="L267" s="260"/>
      <c r="M267" s="29"/>
    </row>
    <row r="268" spans="1:13" s="325" customFormat="1" ht="12.75">
      <c r="A268" s="40">
        <v>262</v>
      </c>
      <c r="B268" s="40" t="s">
        <v>482</v>
      </c>
      <c r="C268" s="40" t="s">
        <v>508</v>
      </c>
      <c r="D268" s="4" t="s">
        <v>1629</v>
      </c>
      <c r="E268" s="268"/>
      <c r="F268" s="40"/>
      <c r="G268" s="40"/>
      <c r="H268" s="40"/>
      <c r="I268" s="40" t="s">
        <v>51</v>
      </c>
      <c r="J268" s="260">
        <v>0.6</v>
      </c>
      <c r="K268" s="260">
        <f t="shared" si="5"/>
        <v>0.6</v>
      </c>
      <c r="L268" s="4"/>
      <c r="M268" s="29"/>
    </row>
    <row r="269" spans="1:13" ht="12.75">
      <c r="A269" s="40">
        <v>263</v>
      </c>
      <c r="B269" s="94" t="s">
        <v>1961</v>
      </c>
      <c r="C269" s="94" t="s">
        <v>508</v>
      </c>
      <c r="D269" s="94" t="s">
        <v>96</v>
      </c>
      <c r="E269" s="121" t="s">
        <v>1329</v>
      </c>
      <c r="F269" s="94">
        <v>0.5</v>
      </c>
      <c r="G269" s="121"/>
      <c r="H269" s="94"/>
      <c r="I269" s="94"/>
      <c r="J269" s="94"/>
      <c r="K269" s="260">
        <f t="shared" si="5"/>
        <v>0.5</v>
      </c>
      <c r="L269" s="94"/>
      <c r="M269" s="122"/>
    </row>
    <row r="270" spans="1:13" ht="12.75">
      <c r="A270" s="40">
        <v>264</v>
      </c>
      <c r="B270" s="40" t="s">
        <v>1779</v>
      </c>
      <c r="C270" s="40" t="s">
        <v>500</v>
      </c>
      <c r="D270" s="4" t="s">
        <v>1611</v>
      </c>
      <c r="E270" s="264"/>
      <c r="F270" s="262"/>
      <c r="G270" s="40"/>
      <c r="H270" s="40"/>
      <c r="I270" s="40" t="s">
        <v>37</v>
      </c>
      <c r="J270" s="260">
        <v>1</v>
      </c>
      <c r="K270" s="260">
        <f t="shared" si="5"/>
        <v>1</v>
      </c>
      <c r="L270" s="4"/>
      <c r="M270" s="29"/>
    </row>
    <row r="271" spans="1:13" ht="12.75">
      <c r="A271" s="40">
        <v>265</v>
      </c>
      <c r="B271" s="40" t="s">
        <v>890</v>
      </c>
      <c r="C271" s="40" t="s">
        <v>500</v>
      </c>
      <c r="D271" s="4" t="s">
        <v>1442</v>
      </c>
      <c r="E271" s="264"/>
      <c r="F271" s="40"/>
      <c r="G271" s="40"/>
      <c r="H271" s="40"/>
      <c r="I271" s="7" t="s">
        <v>296</v>
      </c>
      <c r="J271" s="260">
        <v>0.6</v>
      </c>
      <c r="K271" s="260">
        <f t="shared" si="5"/>
        <v>0.6</v>
      </c>
      <c r="L271" s="40"/>
      <c r="M271" s="29"/>
    </row>
    <row r="272" spans="1:13" ht="12.75">
      <c r="A272" s="40">
        <v>266</v>
      </c>
      <c r="B272" s="40" t="s">
        <v>448</v>
      </c>
      <c r="C272" s="40" t="s">
        <v>500</v>
      </c>
      <c r="D272" s="4" t="s">
        <v>1645</v>
      </c>
      <c r="E272" s="259"/>
      <c r="F272" s="260"/>
      <c r="G272" s="4"/>
      <c r="H272" s="260"/>
      <c r="I272" s="40" t="s">
        <v>52</v>
      </c>
      <c r="J272" s="265">
        <v>0.75</v>
      </c>
      <c r="K272" s="260">
        <f t="shared" si="5"/>
        <v>0.75</v>
      </c>
      <c r="L272" s="260"/>
      <c r="M272" s="29"/>
    </row>
    <row r="273" spans="1:13" ht="12.75">
      <c r="A273" s="40">
        <v>267</v>
      </c>
      <c r="B273" s="40" t="s">
        <v>1203</v>
      </c>
      <c r="C273" s="40" t="s">
        <v>500</v>
      </c>
      <c r="D273" s="4" t="s">
        <v>1670</v>
      </c>
      <c r="E273" s="259"/>
      <c r="F273" s="260"/>
      <c r="G273" s="4"/>
      <c r="H273" s="260"/>
      <c r="I273" s="40" t="s">
        <v>70</v>
      </c>
      <c r="J273" s="260">
        <v>0.6</v>
      </c>
      <c r="K273" s="260">
        <f t="shared" si="5"/>
        <v>0.6</v>
      </c>
      <c r="L273" s="260"/>
      <c r="M273" s="29"/>
    </row>
    <row r="274" spans="1:13" ht="25.5">
      <c r="A274" s="40">
        <v>268</v>
      </c>
      <c r="B274" s="40" t="s">
        <v>1780</v>
      </c>
      <c r="C274" s="40" t="str">
        <f>RIGHT(B274,LEN(B274)-FIND("@",SUBSTITUTE(B274," ","@",LEN(B274)-LEN(SUBSTITUTE(B274," ","")))))</f>
        <v>Hương</v>
      </c>
      <c r="D274" s="4" t="s">
        <v>1781</v>
      </c>
      <c r="E274" s="8"/>
      <c r="F274" s="260"/>
      <c r="G274" s="7" t="s">
        <v>1782</v>
      </c>
      <c r="H274" s="8">
        <v>0.125</v>
      </c>
      <c r="I274" s="40"/>
      <c r="J274" s="265"/>
      <c r="K274" s="260">
        <f t="shared" si="5"/>
        <v>0.125</v>
      </c>
      <c r="L274" s="260"/>
      <c r="M274" s="29"/>
    </row>
    <row r="275" spans="1:13" ht="12.75">
      <c r="A275" s="40">
        <v>269</v>
      </c>
      <c r="B275" s="40" t="s">
        <v>1783</v>
      </c>
      <c r="C275" s="40" t="s">
        <v>500</v>
      </c>
      <c r="D275" s="4" t="s">
        <v>1607</v>
      </c>
      <c r="E275" s="262"/>
      <c r="F275" s="262"/>
      <c r="G275" s="61" t="s">
        <v>415</v>
      </c>
      <c r="H275" s="40">
        <v>0.5</v>
      </c>
      <c r="I275" s="40" t="s">
        <v>51</v>
      </c>
      <c r="J275" s="260">
        <v>0.6</v>
      </c>
      <c r="K275" s="260">
        <f t="shared" si="5"/>
        <v>1.1</v>
      </c>
      <c r="L275" s="266"/>
      <c r="M275" s="29"/>
    </row>
    <row r="276" spans="1:13" ht="12.75">
      <c r="A276" s="40">
        <v>270</v>
      </c>
      <c r="B276" s="40" t="s">
        <v>829</v>
      </c>
      <c r="C276" s="40" t="s">
        <v>500</v>
      </c>
      <c r="D276" s="4" t="s">
        <v>1630</v>
      </c>
      <c r="E276" s="40"/>
      <c r="F276" s="260"/>
      <c r="G276" s="61"/>
      <c r="H276" s="40"/>
      <c r="I276" s="40" t="s">
        <v>255</v>
      </c>
      <c r="J276" s="260">
        <v>0.8</v>
      </c>
      <c r="K276" s="260">
        <f t="shared" si="5"/>
        <v>0.8</v>
      </c>
      <c r="L276" s="260"/>
      <c r="M276" s="29"/>
    </row>
    <row r="277" spans="1:13" ht="12.75">
      <c r="A277" s="40">
        <v>271</v>
      </c>
      <c r="B277" s="7" t="s">
        <v>355</v>
      </c>
      <c r="C277" s="7" t="s">
        <v>354</v>
      </c>
      <c r="D277" s="7" t="s">
        <v>1636</v>
      </c>
      <c r="E277" s="285" t="s">
        <v>348</v>
      </c>
      <c r="F277" s="7">
        <v>1</v>
      </c>
      <c r="G277" s="7"/>
      <c r="H277" s="7"/>
      <c r="I277" s="7"/>
      <c r="J277" s="7"/>
      <c r="K277" s="260">
        <f t="shared" si="5"/>
        <v>1</v>
      </c>
      <c r="L277" s="7"/>
      <c r="M277" s="29"/>
    </row>
    <row r="278" spans="1:13" ht="38.25">
      <c r="A278" s="40">
        <v>272</v>
      </c>
      <c r="B278" s="40" t="s">
        <v>1954</v>
      </c>
      <c r="C278" s="40" t="str">
        <f>RIGHT(B278,LEN(B278)-FIND("@",SUBSTITUTE(B278," ","@",LEN(B278)-LEN(SUBSTITUTE(B278," ","")))))</f>
        <v>Hữu</v>
      </c>
      <c r="D278" s="75" t="s">
        <v>1955</v>
      </c>
      <c r="E278" s="259"/>
      <c r="F278" s="260"/>
      <c r="G278" s="4"/>
      <c r="H278" s="260"/>
      <c r="I278" s="40" t="s">
        <v>1956</v>
      </c>
      <c r="J278" s="265">
        <v>1</v>
      </c>
      <c r="K278" s="260">
        <f t="shared" si="5"/>
        <v>1</v>
      </c>
      <c r="L278" s="260"/>
      <c r="M278" s="29"/>
    </row>
    <row r="279" spans="1:13" ht="12.75">
      <c r="A279" s="40">
        <v>273</v>
      </c>
      <c r="B279" s="40" t="s">
        <v>1784</v>
      </c>
      <c r="C279" s="61" t="s">
        <v>373</v>
      </c>
      <c r="D279" s="4" t="s">
        <v>1583</v>
      </c>
      <c r="E279" s="259"/>
      <c r="F279" s="260"/>
      <c r="G279" s="61" t="s">
        <v>449</v>
      </c>
      <c r="H279" s="40">
        <v>0.25</v>
      </c>
      <c r="I279" s="40"/>
      <c r="J279" s="40"/>
      <c r="K279" s="260">
        <f t="shared" si="5"/>
        <v>0.25</v>
      </c>
      <c r="L279" s="260"/>
      <c r="M279" s="29"/>
    </row>
    <row r="280" spans="1:13" ht="12.75">
      <c r="A280" s="40">
        <v>274</v>
      </c>
      <c r="B280" s="40" t="s">
        <v>1785</v>
      </c>
      <c r="C280" s="40" t="s">
        <v>373</v>
      </c>
      <c r="D280" s="4" t="s">
        <v>1566</v>
      </c>
      <c r="E280" s="63" t="s">
        <v>1178</v>
      </c>
      <c r="F280" s="262">
        <v>0.5</v>
      </c>
      <c r="G280" s="262"/>
      <c r="H280" s="262"/>
      <c r="I280" s="40" t="s">
        <v>52</v>
      </c>
      <c r="J280" s="265">
        <v>0.75</v>
      </c>
      <c r="K280" s="260">
        <f t="shared" si="5"/>
        <v>1.25</v>
      </c>
      <c r="L280" s="266"/>
      <c r="M280" s="29"/>
    </row>
    <row r="281" spans="1:13" ht="12.75">
      <c r="A281" s="40">
        <v>275</v>
      </c>
      <c r="B281" s="40" t="s">
        <v>509</v>
      </c>
      <c r="C281" s="40" t="s">
        <v>373</v>
      </c>
      <c r="D281" s="7" t="s">
        <v>1786</v>
      </c>
      <c r="E281" s="63" t="s">
        <v>1167</v>
      </c>
      <c r="F281" s="262">
        <v>0.25</v>
      </c>
      <c r="G281" s="262"/>
      <c r="H281" s="262"/>
      <c r="I281" s="4"/>
      <c r="J281" s="265"/>
      <c r="K281" s="260">
        <f t="shared" si="5"/>
        <v>0.25</v>
      </c>
      <c r="L281" s="266"/>
      <c r="M281" s="29"/>
    </row>
    <row r="282" spans="1:13" ht="12.75">
      <c r="A282" s="40">
        <v>276</v>
      </c>
      <c r="B282" s="262" t="s">
        <v>509</v>
      </c>
      <c r="C282" s="40" t="s">
        <v>373</v>
      </c>
      <c r="D282" s="281" t="s">
        <v>1543</v>
      </c>
      <c r="E282" s="262"/>
      <c r="F282" s="262"/>
      <c r="G282" s="4" t="s">
        <v>1542</v>
      </c>
      <c r="H282" s="40">
        <f>0.5/4</f>
        <v>0.125</v>
      </c>
      <c r="I282" s="40"/>
      <c r="J282" s="40"/>
      <c r="K282" s="260">
        <f t="shared" si="5"/>
        <v>0.125</v>
      </c>
      <c r="L282" s="260"/>
      <c r="M282" s="29"/>
    </row>
    <row r="283" spans="1:13" ht="12.75">
      <c r="A283" s="40">
        <v>277</v>
      </c>
      <c r="B283" s="40" t="s">
        <v>682</v>
      </c>
      <c r="C283" s="40" t="s">
        <v>373</v>
      </c>
      <c r="D283" s="4" t="s">
        <v>1546</v>
      </c>
      <c r="E283" s="264"/>
      <c r="F283" s="260"/>
      <c r="G283" s="4"/>
      <c r="H283" s="260"/>
      <c r="I283" s="7" t="s">
        <v>292</v>
      </c>
      <c r="J283" s="260">
        <v>0.6</v>
      </c>
      <c r="K283" s="260">
        <f t="shared" si="5"/>
        <v>0.6</v>
      </c>
      <c r="L283" s="260"/>
      <c r="M283" s="29"/>
    </row>
    <row r="284" spans="1:13" ht="12.75">
      <c r="A284" s="40">
        <v>278</v>
      </c>
      <c r="B284" s="40" t="s">
        <v>1787</v>
      </c>
      <c r="C284" s="40" t="s">
        <v>466</v>
      </c>
      <c r="D284" s="4" t="s">
        <v>1595</v>
      </c>
      <c r="E284" s="268"/>
      <c r="F284" s="40"/>
      <c r="G284" s="40"/>
      <c r="H284" s="40"/>
      <c r="I284" s="40" t="s">
        <v>55</v>
      </c>
      <c r="J284" s="260">
        <v>0.6</v>
      </c>
      <c r="K284" s="260">
        <f t="shared" si="5"/>
        <v>0.6</v>
      </c>
      <c r="L284" s="4"/>
      <c r="M284" s="29"/>
    </row>
    <row r="285" spans="1:13" ht="12.75">
      <c r="A285" s="40">
        <v>279</v>
      </c>
      <c r="B285" s="40" t="s">
        <v>1788</v>
      </c>
      <c r="C285" s="40" t="s">
        <v>466</v>
      </c>
      <c r="D285" s="4" t="s">
        <v>1539</v>
      </c>
      <c r="E285" s="259"/>
      <c r="F285" s="260"/>
      <c r="G285" s="4"/>
      <c r="H285" s="260"/>
      <c r="I285" s="40" t="s">
        <v>132</v>
      </c>
      <c r="J285" s="260">
        <v>1</v>
      </c>
      <c r="K285" s="260">
        <f t="shared" si="5"/>
        <v>1</v>
      </c>
      <c r="L285" s="260"/>
      <c r="M285" s="29"/>
    </row>
    <row r="286" spans="1:13" ht="25.5">
      <c r="A286" s="40">
        <v>280</v>
      </c>
      <c r="B286" s="40" t="s">
        <v>566</v>
      </c>
      <c r="C286" s="40" t="s">
        <v>466</v>
      </c>
      <c r="D286" s="4" t="s">
        <v>1572</v>
      </c>
      <c r="E286" s="259"/>
      <c r="F286" s="260"/>
      <c r="G286" s="4" t="s">
        <v>1573</v>
      </c>
      <c r="H286" s="40">
        <v>0.375</v>
      </c>
      <c r="I286" s="40" t="s">
        <v>71</v>
      </c>
      <c r="J286" s="260">
        <v>2</v>
      </c>
      <c r="K286" s="260">
        <f t="shared" si="5"/>
        <v>2.375</v>
      </c>
      <c r="L286" s="260"/>
      <c r="M286" s="29"/>
    </row>
    <row r="287" spans="1:13" ht="12.75">
      <c r="A287" s="40">
        <v>281</v>
      </c>
      <c r="B287" s="40" t="s">
        <v>566</v>
      </c>
      <c r="C287" s="40" t="s">
        <v>466</v>
      </c>
      <c r="D287" s="4" t="s">
        <v>1789</v>
      </c>
      <c r="E287" s="259"/>
      <c r="F287" s="260"/>
      <c r="G287" s="4"/>
      <c r="H287" s="260"/>
      <c r="I287" s="40" t="s">
        <v>55</v>
      </c>
      <c r="J287" s="260">
        <v>0.6</v>
      </c>
      <c r="K287" s="260">
        <f t="shared" si="5"/>
        <v>0.6</v>
      </c>
      <c r="L287" s="260"/>
      <c r="M287" s="29"/>
    </row>
    <row r="288" spans="1:13" ht="25.5">
      <c r="A288" s="40">
        <v>282</v>
      </c>
      <c r="B288" s="40" t="s">
        <v>1790</v>
      </c>
      <c r="C288" s="40" t="s">
        <v>466</v>
      </c>
      <c r="D288" s="4" t="s">
        <v>326</v>
      </c>
      <c r="E288" s="40"/>
      <c r="F288" s="40"/>
      <c r="G288" s="40"/>
      <c r="H288" s="40"/>
      <c r="I288" s="40" t="s">
        <v>1791</v>
      </c>
      <c r="J288" s="260">
        <v>1</v>
      </c>
      <c r="K288" s="260">
        <f t="shared" si="5"/>
        <v>1</v>
      </c>
      <c r="L288" s="4"/>
      <c r="M288" s="29"/>
    </row>
    <row r="289" spans="1:13" ht="12.75">
      <c r="A289" s="40">
        <v>283</v>
      </c>
      <c r="B289" s="40" t="s">
        <v>1792</v>
      </c>
      <c r="C289" s="40" t="s">
        <v>466</v>
      </c>
      <c r="D289" s="4" t="s">
        <v>1636</v>
      </c>
      <c r="E289" s="40"/>
      <c r="F289" s="260"/>
      <c r="G289" s="61"/>
      <c r="H289" s="40"/>
      <c r="I289" s="40" t="s">
        <v>51</v>
      </c>
      <c r="J289" s="260">
        <v>0.6</v>
      </c>
      <c r="K289" s="260">
        <f t="shared" si="5"/>
        <v>0.6</v>
      </c>
      <c r="L289" s="260"/>
      <c r="M289" s="29"/>
    </row>
    <row r="290" spans="1:13" ht="12.75">
      <c r="A290" s="40">
        <v>284</v>
      </c>
      <c r="B290" s="40" t="s">
        <v>1793</v>
      </c>
      <c r="C290" s="61" t="s">
        <v>466</v>
      </c>
      <c r="D290" s="75" t="s">
        <v>1551</v>
      </c>
      <c r="E290" s="259"/>
      <c r="F290" s="260"/>
      <c r="G290" s="4" t="s">
        <v>1577</v>
      </c>
      <c r="H290" s="40">
        <f>0.5/3</f>
        <v>0.16666666666666666</v>
      </c>
      <c r="I290" s="40"/>
      <c r="J290" s="40"/>
      <c r="K290" s="260">
        <f t="shared" si="5"/>
        <v>0.16666666666666666</v>
      </c>
      <c r="L290" s="260"/>
      <c r="M290" s="29"/>
    </row>
    <row r="291" spans="1:13" ht="12.75">
      <c r="A291" s="40">
        <v>285</v>
      </c>
      <c r="B291" s="40" t="s">
        <v>1794</v>
      </c>
      <c r="C291" s="40" t="s">
        <v>466</v>
      </c>
      <c r="D291" s="4" t="s">
        <v>1548</v>
      </c>
      <c r="E291" s="271"/>
      <c r="F291" s="262"/>
      <c r="G291" s="61" t="s">
        <v>481</v>
      </c>
      <c r="H291" s="40">
        <f>0.5/5</f>
        <v>0.1</v>
      </c>
      <c r="I291" s="40"/>
      <c r="J291" s="40"/>
      <c r="K291" s="260">
        <f t="shared" si="5"/>
        <v>0.1</v>
      </c>
      <c r="L291" s="260"/>
      <c r="M291" s="29"/>
    </row>
    <row r="292" spans="1:13" ht="12.75">
      <c r="A292" s="40">
        <v>286</v>
      </c>
      <c r="B292" s="40" t="s">
        <v>552</v>
      </c>
      <c r="C292" s="40" t="s">
        <v>466</v>
      </c>
      <c r="D292" s="4" t="s">
        <v>1795</v>
      </c>
      <c r="E292" s="259"/>
      <c r="F292" s="260"/>
      <c r="G292" s="4"/>
      <c r="H292" s="260"/>
      <c r="I292" s="40" t="s">
        <v>51</v>
      </c>
      <c r="J292" s="260">
        <v>0.6</v>
      </c>
      <c r="K292" s="260">
        <f t="shared" si="5"/>
        <v>0.6</v>
      </c>
      <c r="L292" s="260"/>
      <c r="M292" s="29"/>
    </row>
    <row r="293" spans="1:13" ht="12.75">
      <c r="A293" s="40">
        <v>287</v>
      </c>
      <c r="B293" s="40" t="s">
        <v>1796</v>
      </c>
      <c r="C293" s="40" t="s">
        <v>466</v>
      </c>
      <c r="D293" s="4" t="s">
        <v>1607</v>
      </c>
      <c r="E293" s="63" t="s">
        <v>316</v>
      </c>
      <c r="F293" s="260">
        <v>1</v>
      </c>
      <c r="G293" s="61" t="s">
        <v>415</v>
      </c>
      <c r="H293" s="40">
        <v>0.5</v>
      </c>
      <c r="I293" s="40" t="s">
        <v>76</v>
      </c>
      <c r="J293" s="260">
        <v>1</v>
      </c>
      <c r="K293" s="260">
        <f t="shared" si="5"/>
        <v>2.5</v>
      </c>
      <c r="L293" s="260"/>
      <c r="M293" s="29"/>
    </row>
    <row r="294" spans="1:13" ht="12.75">
      <c r="A294" s="40">
        <v>288</v>
      </c>
      <c r="B294" s="40" t="s">
        <v>472</v>
      </c>
      <c r="C294" s="4" t="s">
        <v>466</v>
      </c>
      <c r="D294" s="4" t="s">
        <v>1564</v>
      </c>
      <c r="E294" s="262"/>
      <c r="F294" s="262"/>
      <c r="G294" s="61" t="s">
        <v>449</v>
      </c>
      <c r="H294" s="40">
        <v>0.25</v>
      </c>
      <c r="I294" s="40"/>
      <c r="J294" s="40"/>
      <c r="K294" s="260">
        <f t="shared" si="5"/>
        <v>0.25</v>
      </c>
      <c r="L294" s="260"/>
      <c r="M294" s="29"/>
    </row>
    <row r="295" spans="1:13" ht="12.75">
      <c r="A295" s="40">
        <v>289</v>
      </c>
      <c r="B295" s="40" t="s">
        <v>491</v>
      </c>
      <c r="C295" s="40" t="s">
        <v>466</v>
      </c>
      <c r="D295" s="4" t="s">
        <v>1564</v>
      </c>
      <c r="E295" s="264"/>
      <c r="F295" s="262"/>
      <c r="G295" s="61" t="s">
        <v>449</v>
      </c>
      <c r="H295" s="40">
        <f>1/4</f>
        <v>0.25</v>
      </c>
      <c r="I295" s="40"/>
      <c r="J295" s="40"/>
      <c r="K295" s="260">
        <f t="shared" si="5"/>
        <v>0.25</v>
      </c>
      <c r="L295" s="260"/>
      <c r="M295" s="29"/>
    </row>
    <row r="296" spans="1:13" ht="12.75">
      <c r="A296" s="40">
        <v>290</v>
      </c>
      <c r="B296" s="40" t="s">
        <v>1203</v>
      </c>
      <c r="C296" s="40" t="s">
        <v>466</v>
      </c>
      <c r="D296" s="4" t="s">
        <v>1630</v>
      </c>
      <c r="E296" s="263"/>
      <c r="F296" s="260"/>
      <c r="G296" s="4"/>
      <c r="H296" s="260"/>
      <c r="I296" s="40" t="s">
        <v>132</v>
      </c>
      <c r="J296" s="260">
        <v>1</v>
      </c>
      <c r="K296" s="260">
        <f t="shared" si="5"/>
        <v>1</v>
      </c>
      <c r="L296" s="260"/>
      <c r="M296" s="29"/>
    </row>
    <row r="297" spans="1:13" ht="12.75">
      <c r="A297" s="40">
        <v>291</v>
      </c>
      <c r="B297" s="40" t="s">
        <v>592</v>
      </c>
      <c r="C297" s="40" t="s">
        <v>466</v>
      </c>
      <c r="D297" s="4" t="s">
        <v>1546</v>
      </c>
      <c r="E297" s="40"/>
      <c r="F297" s="260"/>
      <c r="G297" s="61"/>
      <c r="H297" s="40"/>
      <c r="I297" s="40" t="s">
        <v>55</v>
      </c>
      <c r="J297" s="260">
        <v>0.6</v>
      </c>
      <c r="K297" s="260">
        <f t="shared" si="5"/>
        <v>0.6</v>
      </c>
      <c r="L297" s="260"/>
      <c r="M297" s="29"/>
    </row>
    <row r="298" spans="1:13" ht="12.75">
      <c r="A298" s="40">
        <v>292</v>
      </c>
      <c r="B298" s="40" t="s">
        <v>1797</v>
      </c>
      <c r="C298" s="61" t="s">
        <v>524</v>
      </c>
      <c r="D298" s="4" t="s">
        <v>1427</v>
      </c>
      <c r="E298" s="259"/>
      <c r="F298" s="260"/>
      <c r="G298" s="61" t="s">
        <v>481</v>
      </c>
      <c r="H298" s="40">
        <v>0.1</v>
      </c>
      <c r="I298" s="40"/>
      <c r="J298" s="40"/>
      <c r="K298" s="260">
        <f t="shared" si="5"/>
        <v>0.1</v>
      </c>
      <c r="L298" s="260"/>
      <c r="M298" s="29"/>
    </row>
    <row r="299" spans="1:13" ht="12.75">
      <c r="A299" s="40">
        <v>293</v>
      </c>
      <c r="B299" s="40" t="s">
        <v>1798</v>
      </c>
      <c r="C299" s="40" t="s">
        <v>524</v>
      </c>
      <c r="D299" s="4" t="s">
        <v>1615</v>
      </c>
      <c r="E299" s="259"/>
      <c r="F299" s="260"/>
      <c r="G299" s="4"/>
      <c r="H299" s="260"/>
      <c r="I299" s="40" t="s">
        <v>70</v>
      </c>
      <c r="J299" s="260">
        <v>0.6</v>
      </c>
      <c r="K299" s="260">
        <f t="shared" si="5"/>
        <v>0.6</v>
      </c>
      <c r="L299" s="260"/>
      <c r="M299" s="29"/>
    </row>
    <row r="300" spans="1:13" ht="12.75">
      <c r="A300" s="40">
        <v>294</v>
      </c>
      <c r="B300" s="40" t="s">
        <v>578</v>
      </c>
      <c r="C300" s="40" t="s">
        <v>1799</v>
      </c>
      <c r="D300" s="4" t="s">
        <v>1572</v>
      </c>
      <c r="E300" s="259"/>
      <c r="F300" s="260"/>
      <c r="G300" s="4" t="s">
        <v>1554</v>
      </c>
      <c r="H300" s="40">
        <v>0.1</v>
      </c>
      <c r="I300" s="40" t="s">
        <v>1559</v>
      </c>
      <c r="J300" s="260">
        <v>0.8</v>
      </c>
      <c r="K300" s="260">
        <f t="shared" si="5"/>
        <v>0.9</v>
      </c>
      <c r="L300" s="260"/>
      <c r="M300" s="29"/>
    </row>
    <row r="301" spans="1:13" ht="12.75">
      <c r="A301" s="40">
        <v>295</v>
      </c>
      <c r="B301" s="7" t="s">
        <v>1800</v>
      </c>
      <c r="C301" s="7" t="s">
        <v>1799</v>
      </c>
      <c r="D301" s="7" t="s">
        <v>1801</v>
      </c>
      <c r="E301" s="285" t="s">
        <v>1307</v>
      </c>
      <c r="F301" s="7">
        <v>0.5</v>
      </c>
      <c r="G301" s="7"/>
      <c r="H301" s="7"/>
      <c r="I301" s="7"/>
      <c r="J301" s="7"/>
      <c r="K301" s="260">
        <f t="shared" si="5"/>
        <v>0.5</v>
      </c>
      <c r="L301" s="7"/>
      <c r="M301" s="29"/>
    </row>
    <row r="302" spans="1:13" ht="12.75">
      <c r="A302" s="40">
        <v>296</v>
      </c>
      <c r="B302" s="40" t="s">
        <v>1802</v>
      </c>
      <c r="C302" s="40" t="s">
        <v>352</v>
      </c>
      <c r="D302" s="4" t="s">
        <v>1629</v>
      </c>
      <c r="E302" s="271"/>
      <c r="F302" s="262"/>
      <c r="G302" s="262"/>
      <c r="H302" s="262"/>
      <c r="I302" s="40" t="s">
        <v>241</v>
      </c>
      <c r="J302" s="265">
        <v>1.33</v>
      </c>
      <c r="K302" s="260">
        <f t="shared" si="5"/>
        <v>1.33</v>
      </c>
      <c r="L302" s="266"/>
      <c r="M302" s="29"/>
    </row>
    <row r="303" spans="1:13" ht="12.75">
      <c r="A303" s="40">
        <v>297</v>
      </c>
      <c r="B303" s="40" t="s">
        <v>522</v>
      </c>
      <c r="C303" s="61" t="s">
        <v>352</v>
      </c>
      <c r="D303" s="4" t="s">
        <v>1427</v>
      </c>
      <c r="E303" s="259"/>
      <c r="F303" s="260"/>
      <c r="G303" s="61" t="s">
        <v>481</v>
      </c>
      <c r="H303" s="40">
        <v>0.1</v>
      </c>
      <c r="I303" s="40"/>
      <c r="J303" s="40"/>
      <c r="K303" s="260">
        <f t="shared" si="5"/>
        <v>0.1</v>
      </c>
      <c r="L303" s="260"/>
      <c r="M303" s="29"/>
    </row>
    <row r="304" spans="1:13" ht="12.75">
      <c r="A304" s="40">
        <v>298</v>
      </c>
      <c r="B304" s="40" t="s">
        <v>1803</v>
      </c>
      <c r="C304" s="61" t="s">
        <v>352</v>
      </c>
      <c r="D304" s="75" t="s">
        <v>1611</v>
      </c>
      <c r="E304" s="259"/>
      <c r="F304" s="260"/>
      <c r="G304" s="4" t="s">
        <v>1542</v>
      </c>
      <c r="H304" s="40">
        <f>1/4</f>
        <v>0.25</v>
      </c>
      <c r="I304" s="40"/>
      <c r="J304" s="40"/>
      <c r="K304" s="260">
        <f t="shared" si="5"/>
        <v>0.25</v>
      </c>
      <c r="L304" s="260"/>
      <c r="M304" s="29"/>
    </row>
    <row r="305" spans="1:13" ht="12.75">
      <c r="A305" s="40">
        <v>299</v>
      </c>
      <c r="B305" s="40" t="s">
        <v>1610</v>
      </c>
      <c r="C305" s="40" t="s">
        <v>352</v>
      </c>
      <c r="D305" s="4" t="s">
        <v>1553</v>
      </c>
      <c r="E305" s="263"/>
      <c r="F305" s="260"/>
      <c r="G305" s="4"/>
      <c r="H305" s="260"/>
      <c r="I305" s="40" t="s">
        <v>55</v>
      </c>
      <c r="J305" s="260">
        <v>0.6</v>
      </c>
      <c r="K305" s="260">
        <f t="shared" si="5"/>
        <v>0.6</v>
      </c>
      <c r="L305" s="260"/>
      <c r="M305" s="29"/>
    </row>
    <row r="306" spans="1:13" ht="12.75">
      <c r="A306" s="40">
        <v>300</v>
      </c>
      <c r="B306" s="40" t="s">
        <v>1804</v>
      </c>
      <c r="C306" s="40" t="s">
        <v>352</v>
      </c>
      <c r="D306" s="4" t="s">
        <v>1560</v>
      </c>
      <c r="E306" s="259"/>
      <c r="F306" s="260"/>
      <c r="G306" s="4"/>
      <c r="H306" s="260"/>
      <c r="I306" s="40" t="s">
        <v>51</v>
      </c>
      <c r="J306" s="260">
        <v>0.6</v>
      </c>
      <c r="K306" s="260">
        <f t="shared" si="5"/>
        <v>0.6</v>
      </c>
      <c r="L306" s="260"/>
      <c r="M306" s="29"/>
    </row>
    <row r="307" spans="1:13" ht="12.75">
      <c r="A307" s="40">
        <v>301</v>
      </c>
      <c r="B307" s="40" t="s">
        <v>1805</v>
      </c>
      <c r="C307" s="61" t="s">
        <v>352</v>
      </c>
      <c r="D307" s="75" t="s">
        <v>1551</v>
      </c>
      <c r="E307" s="259"/>
      <c r="F307" s="260"/>
      <c r="G307" s="4" t="s">
        <v>1577</v>
      </c>
      <c r="H307" s="40">
        <v>0.167</v>
      </c>
      <c r="I307" s="40"/>
      <c r="J307" s="40"/>
      <c r="K307" s="260">
        <f t="shared" si="5"/>
        <v>0.167</v>
      </c>
      <c r="L307" s="260"/>
      <c r="M307" s="29"/>
    </row>
    <row r="308" spans="1:13" ht="12.75">
      <c r="A308" s="40">
        <v>302</v>
      </c>
      <c r="B308" s="40" t="s">
        <v>747</v>
      </c>
      <c r="C308" s="40" t="s">
        <v>535</v>
      </c>
      <c r="D308" s="4" t="s">
        <v>1683</v>
      </c>
      <c r="E308" s="259"/>
      <c r="F308" s="260"/>
      <c r="G308" s="4"/>
      <c r="H308" s="260"/>
      <c r="I308" s="7" t="s">
        <v>1624</v>
      </c>
      <c r="J308" s="260">
        <v>0.6</v>
      </c>
      <c r="K308" s="260">
        <f t="shared" si="5"/>
        <v>0.6</v>
      </c>
      <c r="L308" s="260"/>
      <c r="M308" s="29"/>
    </row>
    <row r="309" spans="1:13" ht="12.75">
      <c r="A309" s="40">
        <v>303</v>
      </c>
      <c r="B309" s="40" t="s">
        <v>1806</v>
      </c>
      <c r="C309" s="40" t="s">
        <v>535</v>
      </c>
      <c r="D309" s="4" t="s">
        <v>1807</v>
      </c>
      <c r="E309" s="271"/>
      <c r="F309" s="262"/>
      <c r="G309" s="61" t="s">
        <v>449</v>
      </c>
      <c r="H309" s="40">
        <v>0.25</v>
      </c>
      <c r="I309" s="40"/>
      <c r="J309" s="40"/>
      <c r="K309" s="260">
        <f t="shared" si="5"/>
        <v>0.25</v>
      </c>
      <c r="L309" s="260"/>
      <c r="M309" s="29"/>
    </row>
    <row r="310" spans="1:13" ht="25.5">
      <c r="A310" s="40">
        <v>304</v>
      </c>
      <c r="B310" s="40" t="s">
        <v>1544</v>
      </c>
      <c r="C310" s="40" t="s">
        <v>535</v>
      </c>
      <c r="D310" s="75" t="s">
        <v>1543</v>
      </c>
      <c r="E310" s="40"/>
      <c r="F310" s="260"/>
      <c r="G310" s="61" t="s">
        <v>1808</v>
      </c>
      <c r="H310" s="40">
        <f>0.25+0.167</f>
        <v>0.41700000000000004</v>
      </c>
      <c r="I310" s="40"/>
      <c r="J310" s="40"/>
      <c r="K310" s="260">
        <f t="shared" si="5"/>
        <v>0.41700000000000004</v>
      </c>
      <c r="L310" s="260"/>
      <c r="M310" s="29"/>
    </row>
    <row r="311" spans="1:13" ht="25.5">
      <c r="A311" s="40"/>
      <c r="B311" s="40" t="s">
        <v>2279</v>
      </c>
      <c r="C311" s="40" t="s">
        <v>535</v>
      </c>
      <c r="D311" s="75" t="s">
        <v>1584</v>
      </c>
      <c r="E311" s="40"/>
      <c r="F311" s="260"/>
      <c r="G311" s="61" t="s">
        <v>2462</v>
      </c>
      <c r="H311" s="40">
        <f>1/4</f>
        <v>0.25</v>
      </c>
      <c r="I311" s="40" t="s">
        <v>2278</v>
      </c>
      <c r="J311" s="40">
        <v>1</v>
      </c>
      <c r="K311" s="260">
        <f t="shared" si="5"/>
        <v>1.25</v>
      </c>
      <c r="L311" s="260"/>
      <c r="M311" s="29"/>
    </row>
    <row r="312" spans="1:13" ht="12.75">
      <c r="A312" s="40">
        <v>305</v>
      </c>
      <c r="B312" s="40" t="s">
        <v>525</v>
      </c>
      <c r="C312" s="40" t="s">
        <v>528</v>
      </c>
      <c r="D312" s="4" t="s">
        <v>1548</v>
      </c>
      <c r="E312" s="264"/>
      <c r="F312" s="40"/>
      <c r="G312" s="61" t="s">
        <v>459</v>
      </c>
      <c r="H312" s="40">
        <f>0.5/4</f>
        <v>0.125</v>
      </c>
      <c r="I312" s="7" t="s">
        <v>296</v>
      </c>
      <c r="J312" s="260">
        <v>0.6</v>
      </c>
      <c r="K312" s="260">
        <f t="shared" si="5"/>
        <v>0.725</v>
      </c>
      <c r="L312" s="4"/>
      <c r="M312" s="29"/>
    </row>
    <row r="313" spans="1:13" ht="51">
      <c r="A313" s="40">
        <v>306</v>
      </c>
      <c r="B313" s="40" t="s">
        <v>1809</v>
      </c>
      <c r="C313" s="40" t="s">
        <v>597</v>
      </c>
      <c r="D313" s="75" t="s">
        <v>1566</v>
      </c>
      <c r="E313" s="259"/>
      <c r="F313" s="260"/>
      <c r="G313" s="4" t="s">
        <v>2410</v>
      </c>
      <c r="H313" s="260">
        <f>0.5/4</f>
        <v>0.125</v>
      </c>
      <c r="I313" s="40" t="s">
        <v>2411</v>
      </c>
      <c r="J313" s="260">
        <v>2</v>
      </c>
      <c r="K313" s="260">
        <f t="shared" si="5"/>
        <v>2.125</v>
      </c>
      <c r="L313" s="260"/>
      <c r="M313" s="29"/>
    </row>
    <row r="314" spans="1:13" ht="12.75">
      <c r="A314" s="40">
        <v>307</v>
      </c>
      <c r="B314" s="40" t="s">
        <v>1810</v>
      </c>
      <c r="C314" s="61" t="s">
        <v>587</v>
      </c>
      <c r="D314" s="75" t="s">
        <v>1615</v>
      </c>
      <c r="E314" s="259"/>
      <c r="F314" s="260"/>
      <c r="G314" s="4" t="s">
        <v>1577</v>
      </c>
      <c r="H314" s="40">
        <v>0.167</v>
      </c>
      <c r="I314" s="40"/>
      <c r="J314" s="40"/>
      <c r="K314" s="260">
        <f t="shared" si="5"/>
        <v>0.167</v>
      </c>
      <c r="L314" s="260"/>
      <c r="M314" s="29"/>
    </row>
    <row r="315" spans="1:13" ht="12.75">
      <c r="A315" s="40">
        <v>308</v>
      </c>
      <c r="B315" s="40" t="s">
        <v>1811</v>
      </c>
      <c r="C315" s="40" t="s">
        <v>587</v>
      </c>
      <c r="D315" s="4" t="s">
        <v>1581</v>
      </c>
      <c r="E315" s="40"/>
      <c r="F315" s="260"/>
      <c r="G315" s="4" t="s">
        <v>1554</v>
      </c>
      <c r="H315" s="40">
        <v>0.1</v>
      </c>
      <c r="I315" s="7" t="s">
        <v>1624</v>
      </c>
      <c r="J315" s="260">
        <v>0.6</v>
      </c>
      <c r="K315" s="260">
        <f t="shared" si="5"/>
        <v>0.7</v>
      </c>
      <c r="L315" s="260"/>
      <c r="M315" s="29"/>
    </row>
    <row r="316" spans="1:13" ht="38.25">
      <c r="A316" s="40">
        <v>309</v>
      </c>
      <c r="B316" s="40" t="s">
        <v>1555</v>
      </c>
      <c r="C316" s="40" t="str">
        <f>RIGHT(B316,LEN(B316)-FIND("@",SUBSTITUTE(B316," ","@",LEN(B316)-LEN(SUBSTITUTE(B316," ","")))))</f>
        <v>Kỳ</v>
      </c>
      <c r="D316" s="75" t="s">
        <v>1556</v>
      </c>
      <c r="E316" s="259"/>
      <c r="F316" s="260"/>
      <c r="G316" s="4"/>
      <c r="H316" s="260"/>
      <c r="I316" s="40" t="s">
        <v>1557</v>
      </c>
      <c r="J316" s="260">
        <f>3/4</f>
        <v>0.75</v>
      </c>
      <c r="K316" s="260">
        <f t="shared" si="5"/>
        <v>0.75</v>
      </c>
      <c r="L316" s="260"/>
      <c r="M316" s="29"/>
    </row>
    <row r="317" spans="1:13" ht="12.75">
      <c r="A317" s="40">
        <v>310</v>
      </c>
      <c r="B317" s="40" t="s">
        <v>421</v>
      </c>
      <c r="C317" s="40" t="s">
        <v>1812</v>
      </c>
      <c r="D317" s="4" t="s">
        <v>1615</v>
      </c>
      <c r="E317" s="259"/>
      <c r="F317" s="260"/>
      <c r="G317" s="4"/>
      <c r="H317" s="260"/>
      <c r="I317" s="7" t="s">
        <v>293</v>
      </c>
      <c r="J317" s="265">
        <v>0.75</v>
      </c>
      <c r="K317" s="260">
        <f t="shared" si="5"/>
        <v>0.75</v>
      </c>
      <c r="L317" s="260"/>
      <c r="M317" s="29"/>
    </row>
    <row r="318" spans="1:13" ht="12.75">
      <c r="A318" s="40">
        <v>311</v>
      </c>
      <c r="B318" s="40" t="s">
        <v>1813</v>
      </c>
      <c r="C318" s="40" t="s">
        <v>1814</v>
      </c>
      <c r="D318" s="4" t="s">
        <v>1630</v>
      </c>
      <c r="E318" s="271"/>
      <c r="F318" s="262"/>
      <c r="G318" s="262"/>
      <c r="H318" s="262"/>
      <c r="I318" s="40" t="s">
        <v>51</v>
      </c>
      <c r="J318" s="260">
        <v>0.6</v>
      </c>
      <c r="K318" s="260">
        <f t="shared" si="5"/>
        <v>0.6</v>
      </c>
      <c r="L318" s="266"/>
      <c r="M318" s="29"/>
    </row>
    <row r="319" spans="1:13" ht="12.75">
      <c r="A319" s="40">
        <v>312</v>
      </c>
      <c r="B319" s="40" t="s">
        <v>1815</v>
      </c>
      <c r="C319" s="40" t="s">
        <v>802</v>
      </c>
      <c r="D319" s="4" t="s">
        <v>119</v>
      </c>
      <c r="E319" s="259"/>
      <c r="F319" s="260"/>
      <c r="G319" s="4"/>
      <c r="H319" s="260"/>
      <c r="I319" s="7" t="s">
        <v>303</v>
      </c>
      <c r="J319" s="260">
        <v>0.6</v>
      </c>
      <c r="K319" s="260">
        <f t="shared" si="5"/>
        <v>0.6</v>
      </c>
      <c r="L319" s="260"/>
      <c r="M319" s="29"/>
    </row>
    <row r="320" spans="1:13" ht="12.75">
      <c r="A320" s="40">
        <v>313</v>
      </c>
      <c r="B320" s="40" t="s">
        <v>1816</v>
      </c>
      <c r="C320" s="40" t="s">
        <v>802</v>
      </c>
      <c r="D320" s="4" t="s">
        <v>1615</v>
      </c>
      <c r="E320" s="286"/>
      <c r="F320" s="4"/>
      <c r="G320" s="4"/>
      <c r="H320" s="4"/>
      <c r="I320" s="40" t="s">
        <v>55</v>
      </c>
      <c r="J320" s="260">
        <v>0.6</v>
      </c>
      <c r="K320" s="260">
        <f t="shared" si="5"/>
        <v>0.6</v>
      </c>
      <c r="L320" s="4"/>
      <c r="M320" s="29"/>
    </row>
    <row r="321" spans="1:13" ht="12.75">
      <c r="A321" s="40">
        <v>314</v>
      </c>
      <c r="B321" s="61" t="s">
        <v>591</v>
      </c>
      <c r="C321" s="4" t="s">
        <v>360</v>
      </c>
      <c r="D321" s="4" t="s">
        <v>1546</v>
      </c>
      <c r="E321" s="40"/>
      <c r="F321" s="260"/>
      <c r="G321" s="4" t="s">
        <v>1554</v>
      </c>
      <c r="H321" s="40">
        <v>0.1</v>
      </c>
      <c r="I321" s="40"/>
      <c r="J321" s="40"/>
      <c r="K321" s="260">
        <f t="shared" si="5"/>
        <v>0.1</v>
      </c>
      <c r="L321" s="260"/>
      <c r="M321" s="29"/>
    </row>
    <row r="322" spans="1:13" ht="25.5">
      <c r="A322" s="40">
        <v>315</v>
      </c>
      <c r="B322" s="40" t="s">
        <v>562</v>
      </c>
      <c r="C322" s="61" t="s">
        <v>1817</v>
      </c>
      <c r="D322" s="75" t="s">
        <v>1818</v>
      </c>
      <c r="E322" s="259"/>
      <c r="F322" s="260"/>
      <c r="G322" s="4" t="s">
        <v>1627</v>
      </c>
      <c r="H322" s="40">
        <v>0.2</v>
      </c>
      <c r="I322" s="40"/>
      <c r="J322" s="40"/>
      <c r="K322" s="260">
        <f t="shared" si="5"/>
        <v>0.2</v>
      </c>
      <c r="L322" s="260"/>
      <c r="M322" s="29"/>
    </row>
    <row r="323" spans="1:13" ht="12.75">
      <c r="A323" s="40">
        <v>316</v>
      </c>
      <c r="B323" s="40" t="s">
        <v>1819</v>
      </c>
      <c r="C323" s="40" t="s">
        <v>520</v>
      </c>
      <c r="D323" s="4" t="s">
        <v>1820</v>
      </c>
      <c r="E323" s="40"/>
      <c r="F323" s="260"/>
      <c r="G323" s="61"/>
      <c r="H323" s="40"/>
      <c r="I323" s="40" t="s">
        <v>1656</v>
      </c>
      <c r="J323" s="260">
        <v>0.6</v>
      </c>
      <c r="K323" s="260">
        <f t="shared" si="5"/>
        <v>0.6</v>
      </c>
      <c r="L323" s="260"/>
      <c r="M323" s="29"/>
    </row>
    <row r="324" spans="1:13" ht="12.75">
      <c r="A324" s="40">
        <v>317</v>
      </c>
      <c r="B324" s="40" t="s">
        <v>1821</v>
      </c>
      <c r="C324" s="61" t="s">
        <v>520</v>
      </c>
      <c r="D324" s="4" t="s">
        <v>1441</v>
      </c>
      <c r="E324" s="259"/>
      <c r="F324" s="260"/>
      <c r="G324" s="61" t="s">
        <v>419</v>
      </c>
      <c r="H324" s="40">
        <f>0.5/3</f>
        <v>0.16666666666666666</v>
      </c>
      <c r="I324" s="40"/>
      <c r="J324" s="40"/>
      <c r="K324" s="260">
        <f t="shared" si="5"/>
        <v>0.16666666666666666</v>
      </c>
      <c r="L324" s="260"/>
      <c r="M324" s="29"/>
    </row>
    <row r="325" spans="1:13" ht="12.75">
      <c r="A325" s="40">
        <v>318</v>
      </c>
      <c r="B325" s="40" t="s">
        <v>577</v>
      </c>
      <c r="C325" s="40" t="s">
        <v>520</v>
      </c>
      <c r="D325" s="4" t="s">
        <v>1603</v>
      </c>
      <c r="E325" s="262"/>
      <c r="F325" s="262"/>
      <c r="G325" s="4" t="s">
        <v>1554</v>
      </c>
      <c r="H325" s="40">
        <v>0.1</v>
      </c>
      <c r="I325" s="40"/>
      <c r="J325" s="40"/>
      <c r="K325" s="260">
        <f t="shared" si="5"/>
        <v>0.1</v>
      </c>
      <c r="L325" s="260"/>
      <c r="M325" s="29"/>
    </row>
    <row r="326" spans="1:13" ht="12.75">
      <c r="A326" s="40">
        <v>319</v>
      </c>
      <c r="B326" s="40" t="s">
        <v>506</v>
      </c>
      <c r="C326" s="61" t="s">
        <v>520</v>
      </c>
      <c r="D326" s="4" t="s">
        <v>1822</v>
      </c>
      <c r="E326" s="259"/>
      <c r="F326" s="260"/>
      <c r="G326" s="61" t="s">
        <v>481</v>
      </c>
      <c r="H326" s="40">
        <v>0.1</v>
      </c>
      <c r="I326" s="40"/>
      <c r="J326" s="40"/>
      <c r="K326" s="260">
        <f t="shared" si="5"/>
        <v>0.1</v>
      </c>
      <c r="L326" s="260"/>
      <c r="M326" s="29"/>
    </row>
    <row r="327" spans="1:13" ht="12.75">
      <c r="A327" s="40">
        <v>320</v>
      </c>
      <c r="B327" s="40" t="s">
        <v>1823</v>
      </c>
      <c r="C327" s="61" t="s">
        <v>339</v>
      </c>
      <c r="D327" s="4" t="s">
        <v>1432</v>
      </c>
      <c r="E327" s="259"/>
      <c r="F327" s="260"/>
      <c r="G327" s="61" t="s">
        <v>459</v>
      </c>
      <c r="H327" s="40">
        <f>0.5/4</f>
        <v>0.125</v>
      </c>
      <c r="I327" s="40"/>
      <c r="J327" s="40"/>
      <c r="K327" s="260">
        <f aca="true" t="shared" si="6" ref="K327:K390">J327+H327+F327</f>
        <v>0.125</v>
      </c>
      <c r="L327" s="260"/>
      <c r="M327" s="29"/>
    </row>
    <row r="328" spans="1:13" ht="12.75">
      <c r="A328" s="40">
        <v>321</v>
      </c>
      <c r="B328" s="40" t="s">
        <v>1824</v>
      </c>
      <c r="C328" s="40" t="s">
        <v>339</v>
      </c>
      <c r="D328" s="75" t="s">
        <v>1718</v>
      </c>
      <c r="E328" s="259"/>
      <c r="F328" s="260"/>
      <c r="G328" s="61" t="s">
        <v>632</v>
      </c>
      <c r="H328" s="40">
        <v>0.1</v>
      </c>
      <c r="I328" s="40"/>
      <c r="J328" s="40"/>
      <c r="K328" s="260">
        <f t="shared" si="6"/>
        <v>0.1</v>
      </c>
      <c r="L328" s="260"/>
      <c r="M328" s="29"/>
    </row>
    <row r="329" spans="1:13" ht="38.25">
      <c r="A329" s="40">
        <v>322</v>
      </c>
      <c r="B329" s="40" t="s">
        <v>1826</v>
      </c>
      <c r="C329" s="40" t="s">
        <v>339</v>
      </c>
      <c r="D329" s="277" t="s">
        <v>1608</v>
      </c>
      <c r="E329" s="259"/>
      <c r="F329" s="260"/>
      <c r="G329" s="262" t="s">
        <v>1619</v>
      </c>
      <c r="H329" s="262">
        <v>0.5</v>
      </c>
      <c r="I329" s="40"/>
      <c r="J329" s="260"/>
      <c r="K329" s="260">
        <f t="shared" si="6"/>
        <v>0.5</v>
      </c>
      <c r="L329" s="260"/>
      <c r="M329" s="29"/>
    </row>
    <row r="330" spans="1:13" ht="12.75">
      <c r="A330" s="40">
        <v>323</v>
      </c>
      <c r="B330" s="262" t="s">
        <v>1825</v>
      </c>
      <c r="C330" s="40" t="s">
        <v>339</v>
      </c>
      <c r="D330" s="276" t="s">
        <v>1608</v>
      </c>
      <c r="E330" s="268"/>
      <c r="F330" s="40"/>
      <c r="G330" s="4" t="s">
        <v>1542</v>
      </c>
      <c r="H330" s="40">
        <f>0.5/4</f>
        <v>0.125</v>
      </c>
      <c r="I330" s="40"/>
      <c r="J330" s="40"/>
      <c r="K330" s="260">
        <f t="shared" si="6"/>
        <v>0.125</v>
      </c>
      <c r="L330" s="260"/>
      <c r="M330" s="29"/>
    </row>
    <row r="331" spans="1:13" ht="12.75">
      <c r="A331" s="40">
        <v>324</v>
      </c>
      <c r="B331" s="40" t="s">
        <v>1827</v>
      </c>
      <c r="C331" s="40" t="s">
        <v>339</v>
      </c>
      <c r="D331" s="4" t="s">
        <v>1571</v>
      </c>
      <c r="E331" s="259"/>
      <c r="F331" s="260"/>
      <c r="G331" s="4"/>
      <c r="H331" s="260"/>
      <c r="I331" s="40" t="s">
        <v>51</v>
      </c>
      <c r="J331" s="260">
        <v>0.6</v>
      </c>
      <c r="K331" s="260">
        <f t="shared" si="6"/>
        <v>0.6</v>
      </c>
      <c r="L331" s="260"/>
      <c r="M331" s="29"/>
    </row>
    <row r="332" spans="1:13" ht="12.75">
      <c r="A332" s="40">
        <v>325</v>
      </c>
      <c r="B332" s="40" t="s">
        <v>1828</v>
      </c>
      <c r="C332" s="40" t="s">
        <v>339</v>
      </c>
      <c r="D332" s="4" t="s">
        <v>1724</v>
      </c>
      <c r="E332" s="259"/>
      <c r="F332" s="260"/>
      <c r="G332" s="4"/>
      <c r="H332" s="260"/>
      <c r="I332" s="40" t="s">
        <v>55</v>
      </c>
      <c r="J332" s="260">
        <v>0.6</v>
      </c>
      <c r="K332" s="260">
        <f t="shared" si="6"/>
        <v>0.6</v>
      </c>
      <c r="L332" s="260"/>
      <c r="M332" s="29"/>
    </row>
    <row r="333" spans="1:13" ht="12.75">
      <c r="A333" s="40">
        <v>326</v>
      </c>
      <c r="B333" s="40" t="s">
        <v>1829</v>
      </c>
      <c r="C333" s="40" t="s">
        <v>339</v>
      </c>
      <c r="D333" s="4" t="s">
        <v>1441</v>
      </c>
      <c r="E333" s="279"/>
      <c r="F333" s="279"/>
      <c r="G333" s="61" t="s">
        <v>449</v>
      </c>
      <c r="H333" s="40">
        <v>0.25</v>
      </c>
      <c r="I333" s="7" t="s">
        <v>292</v>
      </c>
      <c r="J333" s="260">
        <v>0.6</v>
      </c>
      <c r="K333" s="260">
        <f t="shared" si="6"/>
        <v>0.85</v>
      </c>
      <c r="L333" s="266"/>
      <c r="M333" s="29"/>
    </row>
    <row r="334" spans="1:13" ht="12.75">
      <c r="A334" s="40">
        <v>327</v>
      </c>
      <c r="B334" s="40" t="s">
        <v>1830</v>
      </c>
      <c r="C334" s="40" t="s">
        <v>339</v>
      </c>
      <c r="D334" s="4" t="s">
        <v>1576</v>
      </c>
      <c r="E334" s="259"/>
      <c r="F334" s="260"/>
      <c r="G334" s="4"/>
      <c r="H334" s="260"/>
      <c r="I334" s="40" t="s">
        <v>51</v>
      </c>
      <c r="J334" s="260">
        <v>0.6</v>
      </c>
      <c r="K334" s="260">
        <f t="shared" si="6"/>
        <v>0.6</v>
      </c>
      <c r="L334" s="260"/>
      <c r="M334" s="29"/>
    </row>
    <row r="335" spans="1:13" ht="12.75">
      <c r="A335" s="40">
        <v>328</v>
      </c>
      <c r="B335" s="40" t="s">
        <v>484</v>
      </c>
      <c r="C335" s="272" t="s">
        <v>339</v>
      </c>
      <c r="D335" s="4" t="s">
        <v>1548</v>
      </c>
      <c r="E335" s="268"/>
      <c r="F335" s="40"/>
      <c r="G335" s="61" t="s">
        <v>481</v>
      </c>
      <c r="H335" s="40">
        <f>0.5/5</f>
        <v>0.1</v>
      </c>
      <c r="I335" s="40"/>
      <c r="J335" s="40"/>
      <c r="K335" s="260">
        <f t="shared" si="6"/>
        <v>0.1</v>
      </c>
      <c r="L335" s="260"/>
      <c r="M335" s="29"/>
    </row>
    <row r="336" spans="1:13" ht="63.75">
      <c r="A336" s="40">
        <v>329</v>
      </c>
      <c r="B336" s="40" t="s">
        <v>1831</v>
      </c>
      <c r="C336" s="61" t="s">
        <v>339</v>
      </c>
      <c r="D336" s="274" t="s">
        <v>1581</v>
      </c>
      <c r="E336" s="259"/>
      <c r="F336" s="260"/>
      <c r="G336" s="4" t="s">
        <v>1554</v>
      </c>
      <c r="H336" s="40">
        <v>0.1</v>
      </c>
      <c r="I336" s="40" t="s">
        <v>1832</v>
      </c>
      <c r="J336" s="40">
        <v>2.6</v>
      </c>
      <c r="K336" s="260">
        <f t="shared" si="6"/>
        <v>2.7</v>
      </c>
      <c r="L336" s="260"/>
      <c r="M336" s="29"/>
    </row>
    <row r="337" spans="1:13" ht="12.75">
      <c r="A337" s="40">
        <v>330</v>
      </c>
      <c r="B337" s="40" t="s">
        <v>545</v>
      </c>
      <c r="C337" s="40" t="s">
        <v>339</v>
      </c>
      <c r="D337" s="4" t="s">
        <v>1724</v>
      </c>
      <c r="E337" s="259"/>
      <c r="F337" s="260"/>
      <c r="G337" s="4"/>
      <c r="H337" s="260"/>
      <c r="I337" s="40" t="s">
        <v>55</v>
      </c>
      <c r="J337" s="260">
        <v>0.6</v>
      </c>
      <c r="K337" s="260">
        <f t="shared" si="6"/>
        <v>0.6</v>
      </c>
      <c r="L337" s="260"/>
      <c r="M337" s="29"/>
    </row>
    <row r="338" spans="1:13" ht="25.5">
      <c r="A338" s="40">
        <v>331</v>
      </c>
      <c r="B338" s="40" t="s">
        <v>1833</v>
      </c>
      <c r="C338" s="40" t="s">
        <v>339</v>
      </c>
      <c r="D338" s="75" t="s">
        <v>1834</v>
      </c>
      <c r="E338" s="259"/>
      <c r="F338" s="260"/>
      <c r="G338" s="4"/>
      <c r="H338" s="260"/>
      <c r="I338" s="40" t="s">
        <v>1835</v>
      </c>
      <c r="J338" s="260">
        <v>1</v>
      </c>
      <c r="K338" s="260">
        <f t="shared" si="6"/>
        <v>1</v>
      </c>
      <c r="L338" s="260"/>
      <c r="M338" s="29"/>
    </row>
    <row r="339" spans="1:13" ht="12.75">
      <c r="A339" s="40">
        <v>332</v>
      </c>
      <c r="B339" s="40" t="s">
        <v>1836</v>
      </c>
      <c r="C339" s="40" t="s">
        <v>339</v>
      </c>
      <c r="D339" s="4" t="s">
        <v>1789</v>
      </c>
      <c r="E339" s="259"/>
      <c r="F339" s="260"/>
      <c r="G339" s="4"/>
      <c r="H339" s="260"/>
      <c r="I339" s="40" t="s">
        <v>55</v>
      </c>
      <c r="J339" s="260">
        <v>0.6</v>
      </c>
      <c r="K339" s="260">
        <f t="shared" si="6"/>
        <v>0.6</v>
      </c>
      <c r="L339" s="260"/>
      <c r="M339" s="29"/>
    </row>
    <row r="340" spans="1:13" ht="12.75">
      <c r="A340" s="40">
        <v>333</v>
      </c>
      <c r="B340" s="40" t="s">
        <v>566</v>
      </c>
      <c r="C340" s="40" t="s">
        <v>339</v>
      </c>
      <c r="D340" s="4" t="s">
        <v>1607</v>
      </c>
      <c r="E340" s="259"/>
      <c r="F340" s="260"/>
      <c r="G340" s="4"/>
      <c r="H340" s="260"/>
      <c r="I340" s="40" t="s">
        <v>51</v>
      </c>
      <c r="J340" s="260">
        <v>0.6</v>
      </c>
      <c r="K340" s="260">
        <f t="shared" si="6"/>
        <v>0.6</v>
      </c>
      <c r="L340" s="260"/>
      <c r="M340" s="29"/>
    </row>
    <row r="341" spans="1:13" ht="12.75">
      <c r="A341" s="40">
        <v>334</v>
      </c>
      <c r="B341" s="40" t="s">
        <v>567</v>
      </c>
      <c r="C341" s="40" t="s">
        <v>339</v>
      </c>
      <c r="D341" s="4" t="s">
        <v>1571</v>
      </c>
      <c r="E341" s="40"/>
      <c r="F341" s="40"/>
      <c r="G341" s="40"/>
      <c r="H341" s="40"/>
      <c r="I341" s="40" t="s">
        <v>76</v>
      </c>
      <c r="J341" s="265">
        <v>1</v>
      </c>
      <c r="K341" s="260">
        <f t="shared" si="6"/>
        <v>1</v>
      </c>
      <c r="L341" s="4"/>
      <c r="M341" s="29"/>
    </row>
    <row r="342" spans="1:13" ht="12.75">
      <c r="A342" s="40">
        <v>335</v>
      </c>
      <c r="B342" s="40" t="s">
        <v>1837</v>
      </c>
      <c r="C342" s="40" t="s">
        <v>339</v>
      </c>
      <c r="D342" s="4" t="s">
        <v>1572</v>
      </c>
      <c r="E342" s="259"/>
      <c r="F342" s="260"/>
      <c r="G342" s="4"/>
      <c r="H342" s="260"/>
      <c r="I342" s="40" t="s">
        <v>1559</v>
      </c>
      <c r="J342" s="260">
        <v>0.8</v>
      </c>
      <c r="K342" s="260">
        <f t="shared" si="6"/>
        <v>0.8</v>
      </c>
      <c r="L342" s="260"/>
      <c r="M342" s="29"/>
    </row>
    <row r="343" spans="1:13" ht="12.75">
      <c r="A343" s="40">
        <v>336</v>
      </c>
      <c r="B343" s="40" t="s">
        <v>1838</v>
      </c>
      <c r="C343" s="40" t="s">
        <v>339</v>
      </c>
      <c r="D343" s="4" t="s">
        <v>1581</v>
      </c>
      <c r="E343" s="271"/>
      <c r="F343" s="262"/>
      <c r="G343" s="4" t="s">
        <v>1554</v>
      </c>
      <c r="H343" s="40">
        <v>0.1</v>
      </c>
      <c r="I343" s="7" t="s">
        <v>1624</v>
      </c>
      <c r="J343" s="260">
        <v>0.6</v>
      </c>
      <c r="K343" s="260">
        <f t="shared" si="6"/>
        <v>0.7</v>
      </c>
      <c r="L343" s="266"/>
      <c r="M343" s="29"/>
    </row>
    <row r="344" spans="1:13" ht="12.75">
      <c r="A344" s="40">
        <v>337</v>
      </c>
      <c r="B344" s="40" t="s">
        <v>519</v>
      </c>
      <c r="C344" s="40" t="s">
        <v>339</v>
      </c>
      <c r="D344" s="4" t="s">
        <v>1560</v>
      </c>
      <c r="E344" s="259"/>
      <c r="F344" s="260"/>
      <c r="G344" s="4"/>
      <c r="H344" s="260"/>
      <c r="I344" s="7" t="s">
        <v>255</v>
      </c>
      <c r="J344" s="260">
        <v>0.8</v>
      </c>
      <c r="K344" s="260">
        <f t="shared" si="6"/>
        <v>0.8</v>
      </c>
      <c r="L344" s="260"/>
      <c r="M344" s="29"/>
    </row>
    <row r="345" spans="1:13" ht="12.75">
      <c r="A345" s="40">
        <v>338</v>
      </c>
      <c r="B345" s="40" t="s">
        <v>552</v>
      </c>
      <c r="C345" s="40" t="s">
        <v>339</v>
      </c>
      <c r="D345" s="4" t="s">
        <v>1615</v>
      </c>
      <c r="E345" s="63" t="s">
        <v>1178</v>
      </c>
      <c r="F345" s="262">
        <v>0.5</v>
      </c>
      <c r="G345" s="40"/>
      <c r="H345" s="40"/>
      <c r="I345" s="40" t="s">
        <v>55</v>
      </c>
      <c r="J345" s="260">
        <v>0.6</v>
      </c>
      <c r="K345" s="260">
        <f t="shared" si="6"/>
        <v>1.1</v>
      </c>
      <c r="L345" s="4"/>
      <c r="M345" s="29"/>
    </row>
    <row r="346" spans="1:13" ht="12.75">
      <c r="A346" s="40">
        <v>339</v>
      </c>
      <c r="B346" s="40" t="s">
        <v>413</v>
      </c>
      <c r="C346" s="40" t="s">
        <v>339</v>
      </c>
      <c r="D346" s="4" t="s">
        <v>1581</v>
      </c>
      <c r="E346" s="262"/>
      <c r="F346" s="262"/>
      <c r="G346" s="262"/>
      <c r="H346" s="262"/>
      <c r="I346" s="7" t="s">
        <v>1624</v>
      </c>
      <c r="J346" s="260">
        <v>0.6</v>
      </c>
      <c r="K346" s="260">
        <f t="shared" si="6"/>
        <v>0.6</v>
      </c>
      <c r="L346" s="266"/>
      <c r="M346" s="29"/>
    </row>
    <row r="347" spans="1:13" ht="12.75">
      <c r="A347" s="40">
        <v>340</v>
      </c>
      <c r="B347" s="40" t="s">
        <v>1839</v>
      </c>
      <c r="C347" s="40" t="s">
        <v>339</v>
      </c>
      <c r="D347" s="4" t="s">
        <v>1553</v>
      </c>
      <c r="E347" s="271"/>
      <c r="F347" s="262"/>
      <c r="G347" s="61"/>
      <c r="H347" s="279"/>
      <c r="I347" s="262" t="s">
        <v>1559</v>
      </c>
      <c r="J347" s="265">
        <v>0.8</v>
      </c>
      <c r="K347" s="260">
        <f t="shared" si="6"/>
        <v>0.8</v>
      </c>
      <c r="L347" s="266"/>
      <c r="M347" s="29"/>
    </row>
    <row r="348" spans="1:13" ht="51">
      <c r="A348" s="40">
        <v>341</v>
      </c>
      <c r="B348" s="40" t="s">
        <v>546</v>
      </c>
      <c r="C348" s="40" t="s">
        <v>339</v>
      </c>
      <c r="D348" s="4" t="s">
        <v>1629</v>
      </c>
      <c r="E348" s="268"/>
      <c r="F348" s="40"/>
      <c r="G348" s="61" t="s">
        <v>1840</v>
      </c>
      <c r="H348" s="40">
        <v>0.6</v>
      </c>
      <c r="I348" s="40" t="s">
        <v>51</v>
      </c>
      <c r="J348" s="260">
        <v>0.6</v>
      </c>
      <c r="K348" s="260">
        <f t="shared" si="6"/>
        <v>1.2</v>
      </c>
      <c r="L348" s="4"/>
      <c r="M348" s="29"/>
    </row>
    <row r="349" spans="1:13" ht="12.75">
      <c r="A349" s="40">
        <v>342</v>
      </c>
      <c r="B349" s="40" t="s">
        <v>576</v>
      </c>
      <c r="C349" s="40" t="s">
        <v>339</v>
      </c>
      <c r="D349" s="4" t="s">
        <v>1611</v>
      </c>
      <c r="E349" s="40"/>
      <c r="F349" s="260"/>
      <c r="G349" s="61"/>
      <c r="H349" s="40"/>
      <c r="I349" s="40" t="s">
        <v>52</v>
      </c>
      <c r="J349" s="260">
        <v>0.75</v>
      </c>
      <c r="K349" s="260">
        <f t="shared" si="6"/>
        <v>0.75</v>
      </c>
      <c r="L349" s="260"/>
      <c r="M349" s="29"/>
    </row>
    <row r="350" spans="1:13" ht="12.75">
      <c r="A350" s="40">
        <v>343</v>
      </c>
      <c r="B350" s="40" t="s">
        <v>603</v>
      </c>
      <c r="C350" s="40" t="s">
        <v>339</v>
      </c>
      <c r="D350" s="4" t="s">
        <v>1548</v>
      </c>
      <c r="E350" s="262"/>
      <c r="F350" s="262"/>
      <c r="G350" s="262"/>
      <c r="H350" s="262"/>
      <c r="I350" s="7" t="s">
        <v>1624</v>
      </c>
      <c r="J350" s="260">
        <v>0.6</v>
      </c>
      <c r="K350" s="260">
        <f t="shared" si="6"/>
        <v>0.6</v>
      </c>
      <c r="L350" s="266"/>
      <c r="M350" s="29"/>
    </row>
    <row r="351" spans="1:13" ht="12.75">
      <c r="A351" s="40">
        <v>344</v>
      </c>
      <c r="B351" s="40" t="s">
        <v>894</v>
      </c>
      <c r="C351" s="40" t="s">
        <v>339</v>
      </c>
      <c r="D351" s="4" t="s">
        <v>119</v>
      </c>
      <c r="E351" s="279"/>
      <c r="F351" s="279"/>
      <c r="G351" s="262"/>
      <c r="H351" s="262"/>
      <c r="I351" s="7" t="s">
        <v>293</v>
      </c>
      <c r="J351" s="265">
        <v>0.75</v>
      </c>
      <c r="K351" s="260">
        <f t="shared" si="6"/>
        <v>0.75</v>
      </c>
      <c r="L351" s="266"/>
      <c r="M351" s="29"/>
    </row>
    <row r="352" spans="1:13" ht="25.5">
      <c r="A352" s="40">
        <v>345</v>
      </c>
      <c r="B352" s="7" t="s">
        <v>1841</v>
      </c>
      <c r="C352" s="7" t="s">
        <v>339</v>
      </c>
      <c r="D352" s="7" t="s">
        <v>1608</v>
      </c>
      <c r="E352" s="285" t="s">
        <v>1842</v>
      </c>
      <c r="F352" s="7">
        <v>2</v>
      </c>
      <c r="G352" s="7"/>
      <c r="H352" s="7"/>
      <c r="I352" s="7"/>
      <c r="J352" s="7"/>
      <c r="K352" s="260">
        <f t="shared" si="6"/>
        <v>2</v>
      </c>
      <c r="L352" s="7"/>
      <c r="M352" s="29"/>
    </row>
    <row r="353" spans="1:13" ht="12.75">
      <c r="A353" s="40">
        <v>346</v>
      </c>
      <c r="B353" s="40" t="s">
        <v>1843</v>
      </c>
      <c r="C353" s="272" t="s">
        <v>339</v>
      </c>
      <c r="D353" s="4" t="s">
        <v>1548</v>
      </c>
      <c r="E353" s="268"/>
      <c r="F353" s="40"/>
      <c r="G353" s="61" t="s">
        <v>481</v>
      </c>
      <c r="H353" s="40">
        <f>0.5/5</f>
        <v>0.1</v>
      </c>
      <c r="I353" s="40"/>
      <c r="J353" s="40"/>
      <c r="K353" s="260">
        <f t="shared" si="6"/>
        <v>0.1</v>
      </c>
      <c r="L353" s="260"/>
      <c r="M353" s="29"/>
    </row>
    <row r="354" spans="1:13" ht="12.75">
      <c r="A354" s="40">
        <v>347</v>
      </c>
      <c r="B354" s="40" t="s">
        <v>521</v>
      </c>
      <c r="C354" s="40" t="s">
        <v>339</v>
      </c>
      <c r="D354" s="4" t="s">
        <v>1581</v>
      </c>
      <c r="E354" s="271"/>
      <c r="F354" s="262"/>
      <c r="G354" s="262"/>
      <c r="H354" s="262"/>
      <c r="I354" s="40" t="s">
        <v>132</v>
      </c>
      <c r="J354" s="260">
        <v>0.6</v>
      </c>
      <c r="K354" s="260">
        <f t="shared" si="6"/>
        <v>0.6</v>
      </c>
      <c r="L354" s="270"/>
      <c r="M354" s="29"/>
    </row>
    <row r="355" spans="1:13" ht="12.75">
      <c r="A355" s="40">
        <v>348</v>
      </c>
      <c r="B355" s="40" t="s">
        <v>521</v>
      </c>
      <c r="C355" s="61" t="s">
        <v>339</v>
      </c>
      <c r="D355" s="4" t="s">
        <v>1583</v>
      </c>
      <c r="E355" s="259"/>
      <c r="F355" s="260"/>
      <c r="G355" s="61" t="s">
        <v>449</v>
      </c>
      <c r="H355" s="40">
        <v>0.25</v>
      </c>
      <c r="I355" s="40"/>
      <c r="J355" s="40"/>
      <c r="K355" s="260">
        <f t="shared" si="6"/>
        <v>0.25</v>
      </c>
      <c r="L355" s="260"/>
      <c r="M355" s="29"/>
    </row>
    <row r="356" spans="1:13" ht="12.75">
      <c r="A356" s="40">
        <v>349</v>
      </c>
      <c r="B356" s="40" t="s">
        <v>1844</v>
      </c>
      <c r="C356" s="40" t="s">
        <v>339</v>
      </c>
      <c r="D356" s="4" t="s">
        <v>1630</v>
      </c>
      <c r="E356" s="273"/>
      <c r="F356" s="40"/>
      <c r="G356" s="40"/>
      <c r="H356" s="40"/>
      <c r="I356" s="40" t="s">
        <v>132</v>
      </c>
      <c r="J356" s="265">
        <v>1</v>
      </c>
      <c r="K356" s="260">
        <f t="shared" si="6"/>
        <v>1</v>
      </c>
      <c r="L356" s="4"/>
      <c r="M356" s="29"/>
    </row>
    <row r="357" spans="1:13" ht="12.75">
      <c r="A357" s="40">
        <v>350</v>
      </c>
      <c r="B357" s="40" t="s">
        <v>1010</v>
      </c>
      <c r="C357" s="40" t="s">
        <v>339</v>
      </c>
      <c r="D357" s="4" t="s">
        <v>1541</v>
      </c>
      <c r="E357" s="268"/>
      <c r="F357" s="40"/>
      <c r="G357" s="40"/>
      <c r="H357" s="40"/>
      <c r="I357" s="7" t="s">
        <v>303</v>
      </c>
      <c r="J357" s="260">
        <v>0.6</v>
      </c>
      <c r="K357" s="260">
        <f t="shared" si="6"/>
        <v>0.6</v>
      </c>
      <c r="L357" s="4"/>
      <c r="M357" s="29"/>
    </row>
    <row r="358" spans="1:13" ht="12.75">
      <c r="A358" s="40">
        <v>351</v>
      </c>
      <c r="B358" s="40" t="s">
        <v>628</v>
      </c>
      <c r="C358" s="40" t="s">
        <v>339</v>
      </c>
      <c r="D358" s="4" t="s">
        <v>1636</v>
      </c>
      <c r="E358" s="259"/>
      <c r="F358" s="260"/>
      <c r="G358" s="4"/>
      <c r="H358" s="260"/>
      <c r="I358" s="40" t="s">
        <v>51</v>
      </c>
      <c r="J358" s="260">
        <v>0.6</v>
      </c>
      <c r="K358" s="260">
        <f t="shared" si="6"/>
        <v>0.6</v>
      </c>
      <c r="L358" s="260"/>
      <c r="M358" s="29"/>
    </row>
    <row r="359" spans="1:13" ht="12.75">
      <c r="A359" s="40">
        <v>352</v>
      </c>
      <c r="B359" s="40" t="s">
        <v>777</v>
      </c>
      <c r="C359" s="40" t="s">
        <v>339</v>
      </c>
      <c r="D359" s="4" t="s">
        <v>254</v>
      </c>
      <c r="E359" s="259"/>
      <c r="F359" s="260"/>
      <c r="G359" s="4"/>
      <c r="H359" s="260"/>
      <c r="I359" s="40" t="s">
        <v>52</v>
      </c>
      <c r="J359" s="260">
        <v>0.75</v>
      </c>
      <c r="K359" s="260">
        <f t="shared" si="6"/>
        <v>0.75</v>
      </c>
      <c r="L359" s="260"/>
      <c r="M359" s="29"/>
    </row>
    <row r="360" spans="1:13" ht="12.75">
      <c r="A360" s="40">
        <v>353</v>
      </c>
      <c r="B360" s="40" t="s">
        <v>1845</v>
      </c>
      <c r="C360" s="40" t="s">
        <v>339</v>
      </c>
      <c r="D360" s="4" t="s">
        <v>1589</v>
      </c>
      <c r="E360" s="40"/>
      <c r="F360" s="260"/>
      <c r="G360" s="61"/>
      <c r="H360" s="40"/>
      <c r="I360" s="40" t="s">
        <v>51</v>
      </c>
      <c r="J360" s="260">
        <v>0.6</v>
      </c>
      <c r="K360" s="260">
        <f t="shared" si="6"/>
        <v>0.6</v>
      </c>
      <c r="L360" s="260"/>
      <c r="M360" s="29"/>
    </row>
    <row r="361" spans="1:13" ht="38.25">
      <c r="A361" s="40">
        <v>354</v>
      </c>
      <c r="B361" s="40" t="s">
        <v>1846</v>
      </c>
      <c r="C361" s="40" t="str">
        <f>RIGHT(B361,LEN(B361)-FIND("@",SUBSTITUTE(B361," ","@",LEN(B361)-LEN(SUBSTITUTE(B361," ","")))))</f>
        <v>Linh</v>
      </c>
      <c r="D361" s="277" t="s">
        <v>1589</v>
      </c>
      <c r="E361" s="259"/>
      <c r="F361" s="260"/>
      <c r="G361" s="262" t="s">
        <v>1619</v>
      </c>
      <c r="H361" s="262">
        <v>0.5</v>
      </c>
      <c r="I361" s="40"/>
      <c r="J361" s="260"/>
      <c r="K361" s="260">
        <f t="shared" si="6"/>
        <v>0.5</v>
      </c>
      <c r="L361" s="260"/>
      <c r="M361" s="29"/>
    </row>
    <row r="362" spans="1:13" ht="12.75">
      <c r="A362" s="40">
        <v>355</v>
      </c>
      <c r="B362" s="40" t="s">
        <v>1847</v>
      </c>
      <c r="C362" s="40" t="s">
        <v>339</v>
      </c>
      <c r="D362" s="4" t="s">
        <v>1581</v>
      </c>
      <c r="E362" s="259"/>
      <c r="F362" s="260"/>
      <c r="G362" s="4"/>
      <c r="H362" s="260"/>
      <c r="I362" s="40" t="s">
        <v>132</v>
      </c>
      <c r="J362" s="260">
        <v>0.6</v>
      </c>
      <c r="K362" s="260">
        <f t="shared" si="6"/>
        <v>0.6</v>
      </c>
      <c r="L362" s="260"/>
      <c r="M362" s="29"/>
    </row>
    <row r="363" spans="1:13" ht="12.75">
      <c r="A363" s="40">
        <v>356</v>
      </c>
      <c r="B363" s="61" t="s">
        <v>1848</v>
      </c>
      <c r="C363" s="4" t="s">
        <v>339</v>
      </c>
      <c r="D363" s="4" t="s">
        <v>1551</v>
      </c>
      <c r="E363" s="40"/>
      <c r="F363" s="260"/>
      <c r="G363" s="4" t="s">
        <v>1577</v>
      </c>
      <c r="H363" s="40">
        <f>0.5/3</f>
        <v>0.16666666666666666</v>
      </c>
      <c r="I363" s="40"/>
      <c r="J363" s="40"/>
      <c r="K363" s="260">
        <f t="shared" si="6"/>
        <v>0.16666666666666666</v>
      </c>
      <c r="L363" s="260"/>
      <c r="M363" s="29"/>
    </row>
    <row r="364" spans="1:13" ht="12.75">
      <c r="A364" s="40">
        <v>357</v>
      </c>
      <c r="B364" s="40" t="s">
        <v>988</v>
      </c>
      <c r="C364" s="40" t="s">
        <v>339</v>
      </c>
      <c r="D364" s="4" t="s">
        <v>1849</v>
      </c>
      <c r="E364" s="259"/>
      <c r="F364" s="260"/>
      <c r="G364" s="4"/>
      <c r="H364" s="260"/>
      <c r="I364" s="7" t="s">
        <v>255</v>
      </c>
      <c r="J364" s="260">
        <v>0.8</v>
      </c>
      <c r="K364" s="260">
        <f t="shared" si="6"/>
        <v>0.8</v>
      </c>
      <c r="L364" s="260"/>
      <c r="M364" s="29"/>
    </row>
    <row r="365" spans="1:13" ht="12.75">
      <c r="A365" s="40">
        <v>358</v>
      </c>
      <c r="B365" s="40" t="s">
        <v>829</v>
      </c>
      <c r="C365" s="40" t="s">
        <v>339</v>
      </c>
      <c r="D365" s="4" t="s">
        <v>1543</v>
      </c>
      <c r="E365" s="40"/>
      <c r="F365" s="260"/>
      <c r="G365" s="61"/>
      <c r="H365" s="40"/>
      <c r="I365" s="7" t="s">
        <v>292</v>
      </c>
      <c r="J365" s="260">
        <v>0.6</v>
      </c>
      <c r="K365" s="260">
        <f t="shared" si="6"/>
        <v>0.6</v>
      </c>
      <c r="L365" s="260"/>
      <c r="M365" s="29"/>
    </row>
    <row r="366" spans="1:13" ht="38.25">
      <c r="A366" s="40">
        <v>359</v>
      </c>
      <c r="B366" s="40" t="s">
        <v>1850</v>
      </c>
      <c r="C366" s="61" t="s">
        <v>339</v>
      </c>
      <c r="D366" s="4" t="s">
        <v>1432</v>
      </c>
      <c r="E366" s="259"/>
      <c r="F366" s="260"/>
      <c r="G366" s="61" t="s">
        <v>1851</v>
      </c>
      <c r="H366" s="40">
        <v>0.542</v>
      </c>
      <c r="I366" s="40" t="s">
        <v>52</v>
      </c>
      <c r="J366" s="260">
        <v>0.75</v>
      </c>
      <c r="K366" s="260">
        <f t="shared" si="6"/>
        <v>1.292</v>
      </c>
      <c r="L366" s="260"/>
      <c r="M366" s="29"/>
    </row>
    <row r="367" spans="1:13" s="227" customFormat="1" ht="12.75">
      <c r="A367" s="40">
        <v>360</v>
      </c>
      <c r="B367" s="40" t="s">
        <v>514</v>
      </c>
      <c r="C367" s="40" t="s">
        <v>515</v>
      </c>
      <c r="D367" s="4" t="s">
        <v>1432</v>
      </c>
      <c r="E367" s="268"/>
      <c r="F367" s="40"/>
      <c r="G367" s="61" t="s">
        <v>459</v>
      </c>
      <c r="H367" s="40">
        <f>0.5/4</f>
        <v>0.125</v>
      </c>
      <c r="I367" s="40" t="s">
        <v>52</v>
      </c>
      <c r="J367" s="260">
        <v>0.75</v>
      </c>
      <c r="K367" s="260">
        <f t="shared" si="6"/>
        <v>0.875</v>
      </c>
      <c r="L367" s="4"/>
      <c r="M367" s="29"/>
    </row>
    <row r="368" spans="1:13" ht="12.75">
      <c r="A368" s="40">
        <v>361</v>
      </c>
      <c r="B368" s="40" t="s">
        <v>1852</v>
      </c>
      <c r="C368" s="40" t="s">
        <v>439</v>
      </c>
      <c r="D368" s="4" t="s">
        <v>1581</v>
      </c>
      <c r="E368" s="262"/>
      <c r="F368" s="262"/>
      <c r="G368" s="4" t="s">
        <v>1554</v>
      </c>
      <c r="H368" s="40">
        <v>0.1</v>
      </c>
      <c r="I368" s="7" t="s">
        <v>1624</v>
      </c>
      <c r="J368" s="260">
        <v>0.6</v>
      </c>
      <c r="K368" s="260">
        <f t="shared" si="6"/>
        <v>0.7</v>
      </c>
      <c r="L368" s="270"/>
      <c r="M368" s="6"/>
    </row>
    <row r="369" spans="1:13" ht="12.75">
      <c r="A369" s="40">
        <v>362</v>
      </c>
      <c r="B369" s="40" t="s">
        <v>1853</v>
      </c>
      <c r="C369" s="40" t="s">
        <v>439</v>
      </c>
      <c r="D369" s="4" t="s">
        <v>1611</v>
      </c>
      <c r="E369" s="259"/>
      <c r="F369" s="260"/>
      <c r="G369" s="4"/>
      <c r="H369" s="260"/>
      <c r="I369" s="7" t="s">
        <v>303</v>
      </c>
      <c r="J369" s="260">
        <v>0.6</v>
      </c>
      <c r="K369" s="260">
        <f t="shared" si="6"/>
        <v>0.6</v>
      </c>
      <c r="L369" s="260"/>
      <c r="M369" s="29"/>
    </row>
    <row r="370" spans="1:13" ht="12.75">
      <c r="A370" s="40">
        <v>363</v>
      </c>
      <c r="B370" s="40" t="s">
        <v>1854</v>
      </c>
      <c r="C370" s="40" t="s">
        <v>601</v>
      </c>
      <c r="D370" s="4" t="s">
        <v>1576</v>
      </c>
      <c r="E370" s="259"/>
      <c r="F370" s="260"/>
      <c r="G370" s="4"/>
      <c r="H370" s="260"/>
      <c r="I370" s="40" t="s">
        <v>70</v>
      </c>
      <c r="J370" s="260">
        <v>0.6</v>
      </c>
      <c r="K370" s="260">
        <f t="shared" si="6"/>
        <v>0.6</v>
      </c>
      <c r="L370" s="260"/>
      <c r="M370" s="29"/>
    </row>
    <row r="371" spans="1:13" ht="12.75">
      <c r="A371" s="40">
        <v>364</v>
      </c>
      <c r="B371" s="40" t="s">
        <v>571</v>
      </c>
      <c r="C371" s="40" t="s">
        <v>601</v>
      </c>
      <c r="D371" s="4" t="s">
        <v>1581</v>
      </c>
      <c r="E371" s="271"/>
      <c r="F371" s="262"/>
      <c r="G371" s="262"/>
      <c r="H371" s="262"/>
      <c r="I371" s="7" t="s">
        <v>1624</v>
      </c>
      <c r="J371" s="260">
        <v>0.6</v>
      </c>
      <c r="K371" s="260">
        <f t="shared" si="6"/>
        <v>0.6</v>
      </c>
      <c r="L371" s="266"/>
      <c r="M371" s="29"/>
    </row>
    <row r="372" spans="1:13" ht="12.75">
      <c r="A372" s="40">
        <v>365</v>
      </c>
      <c r="B372" s="40" t="s">
        <v>1855</v>
      </c>
      <c r="C372" s="40" t="s">
        <v>347</v>
      </c>
      <c r="D372" s="4" t="s">
        <v>1633</v>
      </c>
      <c r="E372" s="259"/>
      <c r="F372" s="260"/>
      <c r="G372" s="4"/>
      <c r="H372" s="260"/>
      <c r="I372" s="7" t="s">
        <v>292</v>
      </c>
      <c r="J372" s="260">
        <v>0.6</v>
      </c>
      <c r="K372" s="260">
        <f t="shared" si="6"/>
        <v>0.6</v>
      </c>
      <c r="L372" s="260"/>
      <c r="M372" s="29"/>
    </row>
    <row r="373" spans="1:13" ht="12.75">
      <c r="A373" s="40">
        <v>366</v>
      </c>
      <c r="B373" s="40" t="s">
        <v>908</v>
      </c>
      <c r="C373" s="40" t="s">
        <v>347</v>
      </c>
      <c r="D373" s="4" t="s">
        <v>1571</v>
      </c>
      <c r="E373" s="259"/>
      <c r="F373" s="260"/>
      <c r="G373" s="4"/>
      <c r="H373" s="260"/>
      <c r="I373" s="40" t="s">
        <v>1559</v>
      </c>
      <c r="J373" s="260">
        <v>0.8</v>
      </c>
      <c r="K373" s="260">
        <f t="shared" si="6"/>
        <v>0.8</v>
      </c>
      <c r="L373" s="260"/>
      <c r="M373" s="29"/>
    </row>
    <row r="374" spans="1:13" ht="12.75">
      <c r="A374" s="40">
        <v>367</v>
      </c>
      <c r="B374" s="40" t="s">
        <v>428</v>
      </c>
      <c r="C374" s="61" t="s">
        <v>347</v>
      </c>
      <c r="D374" s="75" t="s">
        <v>1706</v>
      </c>
      <c r="E374" s="132" t="s">
        <v>343</v>
      </c>
      <c r="F374" s="7">
        <v>1</v>
      </c>
      <c r="G374" s="4" t="s">
        <v>1577</v>
      </c>
      <c r="H374" s="40">
        <v>0.167</v>
      </c>
      <c r="I374" s="40"/>
      <c r="J374" s="40"/>
      <c r="K374" s="260">
        <f t="shared" si="6"/>
        <v>1.167</v>
      </c>
      <c r="L374" s="260"/>
      <c r="M374" s="29"/>
    </row>
    <row r="375" spans="1:13" ht="25.5">
      <c r="A375" s="40">
        <v>368</v>
      </c>
      <c r="B375" s="40" t="s">
        <v>413</v>
      </c>
      <c r="C375" s="40" t="s">
        <v>347</v>
      </c>
      <c r="D375" s="4" t="s">
        <v>1572</v>
      </c>
      <c r="E375" s="264"/>
      <c r="F375" s="262"/>
      <c r="G375" s="262" t="s">
        <v>1856</v>
      </c>
      <c r="H375" s="262">
        <v>0.417</v>
      </c>
      <c r="I375" s="7" t="s">
        <v>292</v>
      </c>
      <c r="J375" s="260">
        <v>0.6</v>
      </c>
      <c r="K375" s="260">
        <f t="shared" si="6"/>
        <v>1.017</v>
      </c>
      <c r="L375" s="266"/>
      <c r="M375" s="29"/>
    </row>
    <row r="376" spans="1:13" ht="12.75">
      <c r="A376" s="40">
        <v>369</v>
      </c>
      <c r="B376" s="40" t="s">
        <v>1857</v>
      </c>
      <c r="C376" s="40" t="s">
        <v>347</v>
      </c>
      <c r="D376" s="4" t="s">
        <v>1858</v>
      </c>
      <c r="E376" s="63" t="s">
        <v>1175</v>
      </c>
      <c r="F376" s="262">
        <f>1/3</f>
        <v>0.3333333333333333</v>
      </c>
      <c r="G376" s="61" t="s">
        <v>638</v>
      </c>
      <c r="H376" s="40">
        <v>0.167</v>
      </c>
      <c r="I376" s="40"/>
      <c r="J376" s="40"/>
      <c r="K376" s="260">
        <f t="shared" si="6"/>
        <v>0.5003333333333333</v>
      </c>
      <c r="L376" s="260"/>
      <c r="M376" s="29"/>
    </row>
    <row r="377" spans="1:13" ht="12.75">
      <c r="A377" s="40">
        <v>370</v>
      </c>
      <c r="B377" s="40" t="s">
        <v>1859</v>
      </c>
      <c r="C377" s="40" t="s">
        <v>347</v>
      </c>
      <c r="D377" s="4" t="s">
        <v>1615</v>
      </c>
      <c r="E377" s="259"/>
      <c r="F377" s="260"/>
      <c r="G377" s="4"/>
      <c r="H377" s="260"/>
      <c r="I377" s="7" t="s">
        <v>293</v>
      </c>
      <c r="J377" s="265">
        <v>0.75</v>
      </c>
      <c r="K377" s="260">
        <f t="shared" si="6"/>
        <v>0.75</v>
      </c>
      <c r="L377" s="260"/>
      <c r="M377" s="29"/>
    </row>
    <row r="378" spans="1:13" ht="12.75">
      <c r="A378" s="40">
        <v>371</v>
      </c>
      <c r="B378" s="40" t="s">
        <v>842</v>
      </c>
      <c r="C378" s="40" t="s">
        <v>347</v>
      </c>
      <c r="D378" s="4" t="s">
        <v>1539</v>
      </c>
      <c r="E378" s="264"/>
      <c r="F378" s="262"/>
      <c r="G378" s="262"/>
      <c r="H378" s="262"/>
      <c r="I378" s="40" t="s">
        <v>51</v>
      </c>
      <c r="J378" s="260">
        <v>0.6</v>
      </c>
      <c r="K378" s="260">
        <f t="shared" si="6"/>
        <v>0.6</v>
      </c>
      <c r="L378" s="266"/>
      <c r="M378" s="29"/>
    </row>
    <row r="379" spans="1:13" ht="12.75">
      <c r="A379" s="40">
        <v>372</v>
      </c>
      <c r="B379" s="40" t="s">
        <v>1860</v>
      </c>
      <c r="C379" s="4" t="s">
        <v>347</v>
      </c>
      <c r="D379" s="4" t="s">
        <v>1585</v>
      </c>
      <c r="E379" s="259"/>
      <c r="F379" s="260"/>
      <c r="G379" s="61" t="s">
        <v>481</v>
      </c>
      <c r="H379" s="40">
        <v>0.1</v>
      </c>
      <c r="I379" s="40"/>
      <c r="J379" s="40"/>
      <c r="K379" s="260">
        <f t="shared" si="6"/>
        <v>0.1</v>
      </c>
      <c r="L379" s="260"/>
      <c r="M379" s="29"/>
    </row>
    <row r="380" spans="1:13" ht="12.75">
      <c r="A380" s="40">
        <v>373</v>
      </c>
      <c r="B380" s="40" t="s">
        <v>457</v>
      </c>
      <c r="C380" s="61" t="s">
        <v>430</v>
      </c>
      <c r="D380" s="4" t="s">
        <v>1618</v>
      </c>
      <c r="E380" s="259"/>
      <c r="F380" s="260"/>
      <c r="G380" s="61" t="s">
        <v>449</v>
      </c>
      <c r="H380" s="40">
        <v>0.25</v>
      </c>
      <c r="I380" s="40"/>
      <c r="J380" s="40"/>
      <c r="K380" s="260">
        <f t="shared" si="6"/>
        <v>0.25</v>
      </c>
      <c r="L380" s="260"/>
      <c r="M380" s="29"/>
    </row>
    <row r="381" spans="1:13" ht="12.75">
      <c r="A381" s="40">
        <v>374</v>
      </c>
      <c r="B381" s="40" t="s">
        <v>580</v>
      </c>
      <c r="C381" s="40" t="s">
        <v>430</v>
      </c>
      <c r="D381" s="4" t="s">
        <v>1683</v>
      </c>
      <c r="E381" s="40"/>
      <c r="F381" s="260"/>
      <c r="G381" s="61"/>
      <c r="H381" s="40"/>
      <c r="I381" s="7" t="s">
        <v>1624</v>
      </c>
      <c r="J381" s="260">
        <v>0.6</v>
      </c>
      <c r="K381" s="260">
        <f t="shared" si="6"/>
        <v>0.6</v>
      </c>
      <c r="L381" s="260"/>
      <c r="M381" s="29"/>
    </row>
    <row r="382" spans="1:13" ht="12.75">
      <c r="A382" s="40">
        <v>375</v>
      </c>
      <c r="B382" s="40" t="s">
        <v>622</v>
      </c>
      <c r="C382" s="40" t="s">
        <v>430</v>
      </c>
      <c r="D382" s="281" t="s">
        <v>1861</v>
      </c>
      <c r="E382" s="264"/>
      <c r="F382" s="260"/>
      <c r="G382" s="61" t="s">
        <v>640</v>
      </c>
      <c r="H382" s="40">
        <v>0.167</v>
      </c>
      <c r="I382" s="40"/>
      <c r="J382" s="40"/>
      <c r="K382" s="260">
        <f t="shared" si="6"/>
        <v>0.167</v>
      </c>
      <c r="L382" s="260"/>
      <c r="M382" s="29"/>
    </row>
    <row r="383" spans="1:13" ht="12.75">
      <c r="A383" s="40">
        <v>376</v>
      </c>
      <c r="B383" s="61" t="s">
        <v>622</v>
      </c>
      <c r="C383" s="4" t="s">
        <v>430</v>
      </c>
      <c r="D383" s="61" t="s">
        <v>1862</v>
      </c>
      <c r="E383" s="40"/>
      <c r="F383" s="40"/>
      <c r="G383" s="61" t="s">
        <v>415</v>
      </c>
      <c r="H383" s="260">
        <v>0.5</v>
      </c>
      <c r="I383" s="4"/>
      <c r="J383" s="260"/>
      <c r="K383" s="260">
        <f t="shared" si="6"/>
        <v>0.5</v>
      </c>
      <c r="L383" s="260"/>
      <c r="M383" s="29"/>
    </row>
    <row r="384" spans="1:13" ht="12.75">
      <c r="A384" s="40">
        <v>377</v>
      </c>
      <c r="B384" s="40" t="s">
        <v>938</v>
      </c>
      <c r="C384" s="40" t="s">
        <v>1863</v>
      </c>
      <c r="D384" s="4" t="s">
        <v>1740</v>
      </c>
      <c r="E384" s="275"/>
      <c r="F384" s="262"/>
      <c r="G384" s="40"/>
      <c r="H384" s="262"/>
      <c r="I384" s="40" t="s">
        <v>51</v>
      </c>
      <c r="J384" s="260">
        <v>0.6</v>
      </c>
      <c r="K384" s="260">
        <f t="shared" si="6"/>
        <v>0.6</v>
      </c>
      <c r="L384" s="266"/>
      <c r="M384" s="29"/>
    </row>
    <row r="385" spans="1:13" ht="12.75">
      <c r="A385" s="40">
        <v>378</v>
      </c>
      <c r="B385" s="40" t="s">
        <v>1864</v>
      </c>
      <c r="C385" s="40" t="s">
        <v>349</v>
      </c>
      <c r="D385" s="4" t="s">
        <v>1572</v>
      </c>
      <c r="E385" s="259"/>
      <c r="F385" s="260"/>
      <c r="G385" s="4"/>
      <c r="H385" s="260"/>
      <c r="I385" s="40" t="s">
        <v>51</v>
      </c>
      <c r="J385" s="260">
        <v>0.6</v>
      </c>
      <c r="K385" s="260">
        <f t="shared" si="6"/>
        <v>0.6</v>
      </c>
      <c r="L385" s="260"/>
      <c r="M385" s="29"/>
    </row>
    <row r="386" spans="1:13" ht="12.75">
      <c r="A386" s="40">
        <v>379</v>
      </c>
      <c r="B386" s="262" t="s">
        <v>1865</v>
      </c>
      <c r="C386" s="272" t="s">
        <v>349</v>
      </c>
      <c r="D386" s="281" t="s">
        <v>1420</v>
      </c>
      <c r="E386" s="268"/>
      <c r="F386" s="40"/>
      <c r="G386" s="4" t="s">
        <v>1554</v>
      </c>
      <c r="H386" s="40">
        <v>0.1</v>
      </c>
      <c r="I386" s="40"/>
      <c r="J386" s="40"/>
      <c r="K386" s="260">
        <f t="shared" si="6"/>
        <v>0.1</v>
      </c>
      <c r="L386" s="260"/>
      <c r="M386" s="29"/>
    </row>
    <row r="387" spans="1:13" ht="12.75">
      <c r="A387" s="40">
        <v>380</v>
      </c>
      <c r="B387" s="40" t="s">
        <v>1866</v>
      </c>
      <c r="C387" s="40" t="s">
        <v>349</v>
      </c>
      <c r="D387" s="4" t="s">
        <v>1541</v>
      </c>
      <c r="E387" s="268"/>
      <c r="F387" s="40"/>
      <c r="G387" s="40"/>
      <c r="H387" s="40"/>
      <c r="I387" s="7" t="s">
        <v>292</v>
      </c>
      <c r="J387" s="260">
        <v>0.6</v>
      </c>
      <c r="K387" s="260">
        <f t="shared" si="6"/>
        <v>0.6</v>
      </c>
      <c r="L387" s="4"/>
      <c r="M387" s="29"/>
    </row>
    <row r="388" spans="1:13" ht="18" customHeight="1">
      <c r="A388" s="40">
        <v>381</v>
      </c>
      <c r="B388" s="40" t="s">
        <v>1867</v>
      </c>
      <c r="C388" s="40" t="s">
        <v>349</v>
      </c>
      <c r="D388" s="4" t="s">
        <v>1598</v>
      </c>
      <c r="E388" s="268"/>
      <c r="F388" s="40"/>
      <c r="G388" s="40"/>
      <c r="H388" s="40"/>
      <c r="I388" s="40" t="s">
        <v>51</v>
      </c>
      <c r="J388" s="260">
        <v>0.6</v>
      </c>
      <c r="K388" s="260">
        <f t="shared" si="6"/>
        <v>0.6</v>
      </c>
      <c r="L388" s="4"/>
      <c r="M388" s="29"/>
    </row>
    <row r="389" spans="1:13" ht="19.5" customHeight="1">
      <c r="A389" s="40">
        <v>382</v>
      </c>
      <c r="B389" s="40" t="s">
        <v>1746</v>
      </c>
      <c r="C389" s="40" t="s">
        <v>349</v>
      </c>
      <c r="D389" s="4" t="s">
        <v>1633</v>
      </c>
      <c r="E389" s="262"/>
      <c r="F389" s="262"/>
      <c r="G389" s="61"/>
      <c r="H389" s="262"/>
      <c r="I389" s="7" t="s">
        <v>292</v>
      </c>
      <c r="J389" s="260">
        <v>0.6</v>
      </c>
      <c r="K389" s="260">
        <f t="shared" si="6"/>
        <v>0.6</v>
      </c>
      <c r="L389" s="270"/>
      <c r="M389" s="29"/>
    </row>
    <row r="390" spans="1:13" s="238" customFormat="1" ht="12.75">
      <c r="A390" s="40">
        <v>383</v>
      </c>
      <c r="B390" s="40" t="s">
        <v>1868</v>
      </c>
      <c r="C390" s="40" t="s">
        <v>349</v>
      </c>
      <c r="D390" s="4" t="s">
        <v>1442</v>
      </c>
      <c r="E390" s="262"/>
      <c r="F390" s="262"/>
      <c r="G390" s="262"/>
      <c r="H390" s="262"/>
      <c r="I390" s="7" t="s">
        <v>296</v>
      </c>
      <c r="J390" s="260">
        <v>0.6</v>
      </c>
      <c r="K390" s="260">
        <f t="shared" si="6"/>
        <v>0.6</v>
      </c>
      <c r="L390" s="266"/>
      <c r="M390" s="29"/>
    </row>
    <row r="391" spans="1:13" ht="38.25">
      <c r="A391" s="33">
        <v>384</v>
      </c>
      <c r="B391" s="144" t="s">
        <v>1869</v>
      </c>
      <c r="C391" s="144" t="s">
        <v>349</v>
      </c>
      <c r="D391" s="144" t="s">
        <v>1566</v>
      </c>
      <c r="E391" s="344" t="s">
        <v>2479</v>
      </c>
      <c r="F391" s="144">
        <v>4</v>
      </c>
      <c r="G391" s="328" t="s">
        <v>415</v>
      </c>
      <c r="H391" s="33">
        <v>0.5</v>
      </c>
      <c r="I391" s="33" t="s">
        <v>2409</v>
      </c>
      <c r="J391" s="258">
        <v>1.75</v>
      </c>
      <c r="K391" s="260">
        <f aca="true" t="shared" si="7" ref="K391:K454">J391+H391+F391</f>
        <v>6.25</v>
      </c>
      <c r="L391" s="144"/>
      <c r="M391" s="2"/>
    </row>
    <row r="392" spans="1:13" s="284" customFormat="1" ht="12.75">
      <c r="A392" s="40">
        <v>385</v>
      </c>
      <c r="B392" s="40" t="s">
        <v>493</v>
      </c>
      <c r="C392" s="40" t="s">
        <v>349</v>
      </c>
      <c r="D392" s="4" t="s">
        <v>1546</v>
      </c>
      <c r="E392" s="273"/>
      <c r="F392" s="40"/>
      <c r="G392" s="40"/>
      <c r="H392" s="40"/>
      <c r="I392" s="40" t="s">
        <v>51</v>
      </c>
      <c r="J392" s="260">
        <v>0.6</v>
      </c>
      <c r="K392" s="260">
        <f t="shared" si="7"/>
        <v>0.6</v>
      </c>
      <c r="L392" s="4"/>
      <c r="M392" s="29"/>
    </row>
    <row r="393" spans="1:13" ht="12.75">
      <c r="A393" s="280">
        <v>386</v>
      </c>
      <c r="B393" s="280" t="s">
        <v>493</v>
      </c>
      <c r="C393" s="280" t="s">
        <v>349</v>
      </c>
      <c r="D393" s="353" t="s">
        <v>1442</v>
      </c>
      <c r="E393" s="354"/>
      <c r="F393" s="355"/>
      <c r="G393" s="353"/>
      <c r="H393" s="355"/>
      <c r="I393" s="205" t="s">
        <v>296</v>
      </c>
      <c r="J393" s="355">
        <v>0.6</v>
      </c>
      <c r="K393" s="260">
        <f t="shared" si="7"/>
        <v>0.6</v>
      </c>
      <c r="L393" s="355"/>
      <c r="M393" s="361" t="s">
        <v>2431</v>
      </c>
    </row>
    <row r="394" spans="1:13" s="227" customFormat="1" ht="12.75">
      <c r="A394" s="40">
        <v>387</v>
      </c>
      <c r="B394" s="40" t="s">
        <v>1870</v>
      </c>
      <c r="C394" s="61" t="s">
        <v>349</v>
      </c>
      <c r="D394" s="4" t="s">
        <v>1427</v>
      </c>
      <c r="E394" s="259"/>
      <c r="F394" s="260"/>
      <c r="G394" s="61" t="s">
        <v>481</v>
      </c>
      <c r="H394" s="40">
        <v>0.1</v>
      </c>
      <c r="I394" s="40"/>
      <c r="J394" s="40"/>
      <c r="K394" s="260">
        <f t="shared" si="7"/>
        <v>0.1</v>
      </c>
      <c r="L394" s="260"/>
      <c r="M394" s="29"/>
    </row>
    <row r="395" spans="1:13" ht="12.75">
      <c r="A395" s="40">
        <v>388</v>
      </c>
      <c r="B395" s="40" t="s">
        <v>1796</v>
      </c>
      <c r="C395" s="40" t="s">
        <v>349</v>
      </c>
      <c r="D395" s="4" t="s">
        <v>1541</v>
      </c>
      <c r="E395" s="259"/>
      <c r="F395" s="260"/>
      <c r="G395" s="4"/>
      <c r="H395" s="260"/>
      <c r="I395" s="40" t="s">
        <v>255</v>
      </c>
      <c r="J395" s="260">
        <v>0.75</v>
      </c>
      <c r="K395" s="260">
        <f t="shared" si="7"/>
        <v>0.75</v>
      </c>
      <c r="L395" s="260"/>
      <c r="M395" s="28" t="s">
        <v>2423</v>
      </c>
    </row>
    <row r="396" spans="1:13" ht="12.75">
      <c r="A396" s="40">
        <v>389</v>
      </c>
      <c r="B396" s="40" t="s">
        <v>509</v>
      </c>
      <c r="C396" s="40" t="s">
        <v>349</v>
      </c>
      <c r="D396" s="4" t="s">
        <v>1572</v>
      </c>
      <c r="E396" s="259"/>
      <c r="F396" s="260"/>
      <c r="G396" s="4"/>
      <c r="H396" s="260"/>
      <c r="I396" s="40" t="s">
        <v>1559</v>
      </c>
      <c r="J396" s="260">
        <v>0.8</v>
      </c>
      <c r="K396" s="260">
        <f t="shared" si="7"/>
        <v>0.8</v>
      </c>
      <c r="L396" s="260"/>
      <c r="M396" s="29"/>
    </row>
    <row r="397" spans="1:13" ht="12.75">
      <c r="A397" s="40">
        <v>390</v>
      </c>
      <c r="B397" s="40" t="s">
        <v>1544</v>
      </c>
      <c r="C397" s="40" t="s">
        <v>349</v>
      </c>
      <c r="D397" s="4" t="s">
        <v>1420</v>
      </c>
      <c r="E397" s="262"/>
      <c r="F397" s="262"/>
      <c r="G397" s="61" t="s">
        <v>449</v>
      </c>
      <c r="H397" s="40">
        <v>0.25</v>
      </c>
      <c r="I397" s="40"/>
      <c r="J397" s="40"/>
      <c r="K397" s="260">
        <f t="shared" si="7"/>
        <v>0.25</v>
      </c>
      <c r="L397" s="260"/>
      <c r="M397" s="29"/>
    </row>
    <row r="398" spans="1:13" ht="12.75">
      <c r="A398" s="40">
        <v>391</v>
      </c>
      <c r="B398" s="40" t="s">
        <v>1871</v>
      </c>
      <c r="C398" s="61" t="s">
        <v>349</v>
      </c>
      <c r="D398" s="4" t="s">
        <v>1427</v>
      </c>
      <c r="E398" s="259"/>
      <c r="F398" s="260"/>
      <c r="G398" s="61" t="s">
        <v>481</v>
      </c>
      <c r="H398" s="40">
        <v>0.1</v>
      </c>
      <c r="I398" s="40"/>
      <c r="J398" s="40"/>
      <c r="K398" s="260">
        <f t="shared" si="7"/>
        <v>0.1</v>
      </c>
      <c r="L398" s="260"/>
      <c r="M398" s="29"/>
    </row>
    <row r="399" spans="1:13" ht="12.75">
      <c r="A399" s="40">
        <v>392</v>
      </c>
      <c r="B399" s="40" t="s">
        <v>1872</v>
      </c>
      <c r="C399" s="40" t="s">
        <v>349</v>
      </c>
      <c r="D399" s="4" t="s">
        <v>1611</v>
      </c>
      <c r="E399" s="259"/>
      <c r="F399" s="260"/>
      <c r="G399" s="4"/>
      <c r="H399" s="260"/>
      <c r="I399" s="40" t="s">
        <v>37</v>
      </c>
      <c r="J399" s="260">
        <v>1</v>
      </c>
      <c r="K399" s="260">
        <f t="shared" si="7"/>
        <v>1</v>
      </c>
      <c r="L399" s="260"/>
      <c r="M399" s="29"/>
    </row>
    <row r="400" spans="1:13" ht="51">
      <c r="A400" s="40">
        <v>393</v>
      </c>
      <c r="B400" s="40" t="s">
        <v>1873</v>
      </c>
      <c r="C400" s="4" t="s">
        <v>349</v>
      </c>
      <c r="D400" s="281" t="s">
        <v>1543</v>
      </c>
      <c r="E400" s="262"/>
      <c r="F400" s="262"/>
      <c r="G400" s="4" t="s">
        <v>1716</v>
      </c>
      <c r="H400" s="40">
        <v>0.625</v>
      </c>
      <c r="I400" s="40"/>
      <c r="J400" s="40"/>
      <c r="K400" s="260">
        <f t="shared" si="7"/>
        <v>0.625</v>
      </c>
      <c r="L400" s="260"/>
      <c r="M400" s="29"/>
    </row>
    <row r="401" spans="1:13" ht="12.75">
      <c r="A401" s="40">
        <v>394</v>
      </c>
      <c r="B401" s="40" t="s">
        <v>897</v>
      </c>
      <c r="C401" s="40" t="s">
        <v>349</v>
      </c>
      <c r="D401" s="4" t="s">
        <v>1539</v>
      </c>
      <c r="E401" s="40"/>
      <c r="F401" s="262"/>
      <c r="G401" s="262"/>
      <c r="H401" s="262"/>
      <c r="I401" s="40" t="s">
        <v>52</v>
      </c>
      <c r="J401" s="265">
        <v>0.75</v>
      </c>
      <c r="K401" s="260">
        <f t="shared" si="7"/>
        <v>0.75</v>
      </c>
      <c r="L401" s="266"/>
      <c r="M401" s="29"/>
    </row>
    <row r="402" spans="1:13" ht="25.5">
      <c r="A402" s="40">
        <v>395</v>
      </c>
      <c r="B402" s="8" t="s">
        <v>1874</v>
      </c>
      <c r="C402" s="40" t="s">
        <v>349</v>
      </c>
      <c r="D402" s="7" t="s">
        <v>1875</v>
      </c>
      <c r="E402" s="63"/>
      <c r="F402" s="287"/>
      <c r="G402" s="63"/>
      <c r="H402" s="287"/>
      <c r="I402" s="8" t="s">
        <v>377</v>
      </c>
      <c r="J402" s="287">
        <v>0.75</v>
      </c>
      <c r="K402" s="260">
        <f t="shared" si="7"/>
        <v>0.75</v>
      </c>
      <c r="L402" s="287"/>
      <c r="M402" s="29"/>
    </row>
    <row r="403" spans="1:13" ht="12.75">
      <c r="A403" s="40">
        <v>396</v>
      </c>
      <c r="B403" s="40" t="s">
        <v>592</v>
      </c>
      <c r="C403" s="40" t="s">
        <v>349</v>
      </c>
      <c r="D403" s="4" t="s">
        <v>1572</v>
      </c>
      <c r="E403" s="271"/>
      <c r="F403" s="262"/>
      <c r="G403" s="4" t="s">
        <v>1577</v>
      </c>
      <c r="H403" s="40">
        <v>0.167</v>
      </c>
      <c r="I403" s="7" t="s">
        <v>292</v>
      </c>
      <c r="J403" s="260">
        <v>0.6</v>
      </c>
      <c r="K403" s="260">
        <f t="shared" si="7"/>
        <v>0.767</v>
      </c>
      <c r="L403" s="266"/>
      <c r="M403" s="29"/>
    </row>
    <row r="404" spans="1:13" ht="12.75">
      <c r="A404" s="40">
        <v>397</v>
      </c>
      <c r="B404" s="40" t="s">
        <v>1876</v>
      </c>
      <c r="C404" s="40" t="s">
        <v>502</v>
      </c>
      <c r="D404" s="4" t="s">
        <v>1581</v>
      </c>
      <c r="E404" s="259"/>
      <c r="F404" s="260"/>
      <c r="G404" s="4"/>
      <c r="H404" s="260"/>
      <c r="I404" s="7" t="s">
        <v>1624</v>
      </c>
      <c r="J404" s="260">
        <v>0.6</v>
      </c>
      <c r="K404" s="260">
        <f t="shared" si="7"/>
        <v>0.6</v>
      </c>
      <c r="L404" s="260"/>
      <c r="M404" s="29"/>
    </row>
    <row r="405" spans="1:13" ht="12.75">
      <c r="A405" s="40">
        <v>398</v>
      </c>
      <c r="B405" s="40" t="s">
        <v>1877</v>
      </c>
      <c r="C405" s="40" t="s">
        <v>502</v>
      </c>
      <c r="D405" s="7" t="s">
        <v>1598</v>
      </c>
      <c r="E405" s="63" t="s">
        <v>313</v>
      </c>
      <c r="F405" s="260">
        <v>1</v>
      </c>
      <c r="G405" s="262"/>
      <c r="H405" s="262"/>
      <c r="I405" s="4"/>
      <c r="J405" s="265"/>
      <c r="K405" s="260">
        <f t="shared" si="7"/>
        <v>1</v>
      </c>
      <c r="L405" s="266"/>
      <c r="M405" s="29"/>
    </row>
    <row r="406" spans="1:13" ht="25.5">
      <c r="A406" s="40">
        <v>399</v>
      </c>
      <c r="B406" s="40" t="s">
        <v>519</v>
      </c>
      <c r="C406" s="40" t="s">
        <v>502</v>
      </c>
      <c r="D406" s="4" t="s">
        <v>1581</v>
      </c>
      <c r="E406" s="259"/>
      <c r="F406" s="260"/>
      <c r="G406" s="61" t="s">
        <v>1878</v>
      </c>
      <c r="H406" s="40">
        <v>0.225</v>
      </c>
      <c r="I406" s="40" t="s">
        <v>51</v>
      </c>
      <c r="J406" s="260">
        <v>0.6</v>
      </c>
      <c r="K406" s="260">
        <f t="shared" si="7"/>
        <v>0.825</v>
      </c>
      <c r="L406" s="260"/>
      <c r="M406" s="29"/>
    </row>
    <row r="407" spans="1:13" ht="12.75">
      <c r="A407" s="40">
        <v>400</v>
      </c>
      <c r="B407" s="40" t="s">
        <v>1879</v>
      </c>
      <c r="C407" s="61" t="s">
        <v>502</v>
      </c>
      <c r="D407" s="75" t="s">
        <v>1659</v>
      </c>
      <c r="E407" s="259"/>
      <c r="F407" s="260"/>
      <c r="G407" s="4" t="s">
        <v>1540</v>
      </c>
      <c r="H407" s="40">
        <f>0.5/4</f>
        <v>0.125</v>
      </c>
      <c r="I407" s="40"/>
      <c r="J407" s="40"/>
      <c r="K407" s="260">
        <f t="shared" si="7"/>
        <v>0.125</v>
      </c>
      <c r="L407" s="260"/>
      <c r="M407" s="29"/>
    </row>
    <row r="408" spans="1:13" ht="38.25">
      <c r="A408" s="40">
        <v>401</v>
      </c>
      <c r="B408" s="40" t="s">
        <v>1483</v>
      </c>
      <c r="C408" s="40" t="s">
        <v>502</v>
      </c>
      <c r="D408" s="4" t="s">
        <v>1572</v>
      </c>
      <c r="E408" s="262"/>
      <c r="F408" s="262"/>
      <c r="G408" s="61" t="s">
        <v>1880</v>
      </c>
      <c r="H408" s="40">
        <f>0.5+0.25+0.167</f>
        <v>0.917</v>
      </c>
      <c r="I408" s="40" t="s">
        <v>51</v>
      </c>
      <c r="J408" s="260">
        <v>0.6</v>
      </c>
      <c r="K408" s="260">
        <f t="shared" si="7"/>
        <v>1.517</v>
      </c>
      <c r="L408" s="266"/>
      <c r="M408" s="29"/>
    </row>
    <row r="409" spans="1:13" ht="38.25">
      <c r="A409" s="40">
        <v>402</v>
      </c>
      <c r="B409" s="40" t="s">
        <v>1881</v>
      </c>
      <c r="C409" s="40" t="str">
        <f>RIGHT(B409,LEN(B409)-FIND("@",SUBSTITUTE(B409," ","@",LEN(B409)-LEN(SUBSTITUTE(B409," ","")))))</f>
        <v>My</v>
      </c>
      <c r="D409" s="277" t="s">
        <v>1629</v>
      </c>
      <c r="E409" s="279"/>
      <c r="F409" s="279"/>
      <c r="G409" s="262" t="s">
        <v>1619</v>
      </c>
      <c r="H409" s="262">
        <v>0.5</v>
      </c>
      <c r="I409" s="4"/>
      <c r="J409" s="265"/>
      <c r="K409" s="260">
        <f t="shared" si="7"/>
        <v>0.5</v>
      </c>
      <c r="L409" s="266"/>
      <c r="M409" s="29"/>
    </row>
    <row r="410" spans="1:13" ht="12.75">
      <c r="A410" s="40">
        <v>403</v>
      </c>
      <c r="B410" s="40" t="s">
        <v>631</v>
      </c>
      <c r="C410" s="40" t="s">
        <v>502</v>
      </c>
      <c r="D410" s="4" t="s">
        <v>254</v>
      </c>
      <c r="E410" s="259"/>
      <c r="F410" s="260"/>
      <c r="G410" s="4"/>
      <c r="H410" s="260"/>
      <c r="I410" s="40" t="s">
        <v>52</v>
      </c>
      <c r="J410" s="260">
        <v>0.75</v>
      </c>
      <c r="K410" s="260">
        <f t="shared" si="7"/>
        <v>0.75</v>
      </c>
      <c r="L410" s="260"/>
      <c r="M410" s="29"/>
    </row>
    <row r="411" spans="1:13" ht="25.5">
      <c r="A411" s="40">
        <v>404</v>
      </c>
      <c r="B411" s="40" t="s">
        <v>1882</v>
      </c>
      <c r="C411" s="40" t="s">
        <v>422</v>
      </c>
      <c r="D411" s="4" t="s">
        <v>1693</v>
      </c>
      <c r="E411" s="264"/>
      <c r="F411" s="262"/>
      <c r="G411" s="61" t="s">
        <v>2406</v>
      </c>
      <c r="H411" s="262">
        <v>1</v>
      </c>
      <c r="I411" s="7" t="s">
        <v>255</v>
      </c>
      <c r="J411" s="260">
        <v>0.8</v>
      </c>
      <c r="K411" s="260">
        <f t="shared" si="7"/>
        <v>1.8</v>
      </c>
      <c r="L411" s="266"/>
      <c r="M411" s="29"/>
    </row>
    <row r="412" spans="1:13" ht="12.75">
      <c r="A412" s="40">
        <v>405</v>
      </c>
      <c r="B412" s="40" t="s">
        <v>1883</v>
      </c>
      <c r="C412" s="40" t="s">
        <v>422</v>
      </c>
      <c r="D412" s="4" t="s">
        <v>1572</v>
      </c>
      <c r="E412" s="259"/>
      <c r="F412" s="260"/>
      <c r="G412" s="4" t="s">
        <v>1554</v>
      </c>
      <c r="H412" s="40">
        <v>0.1</v>
      </c>
      <c r="I412" s="40" t="s">
        <v>51</v>
      </c>
      <c r="J412" s="260">
        <v>0.6</v>
      </c>
      <c r="K412" s="260">
        <f t="shared" si="7"/>
        <v>0.7</v>
      </c>
      <c r="L412" s="260"/>
      <c r="M412" s="29"/>
    </row>
    <row r="413" spans="1:13" ht="12.75">
      <c r="A413" s="40">
        <v>406</v>
      </c>
      <c r="B413" s="40" t="s">
        <v>812</v>
      </c>
      <c r="C413" s="40" t="s">
        <v>422</v>
      </c>
      <c r="D413" s="4" t="s">
        <v>1572</v>
      </c>
      <c r="E413" s="271"/>
      <c r="F413" s="262"/>
      <c r="G413" s="262"/>
      <c r="H413" s="262"/>
      <c r="I413" s="40" t="s">
        <v>54</v>
      </c>
      <c r="J413" s="288"/>
      <c r="K413" s="260">
        <f t="shared" si="7"/>
        <v>0</v>
      </c>
      <c r="L413" s="266"/>
      <c r="M413" s="29"/>
    </row>
    <row r="414" spans="1:13" ht="12.75">
      <c r="A414" s="40">
        <v>407</v>
      </c>
      <c r="B414" s="40" t="s">
        <v>461</v>
      </c>
      <c r="C414" s="40" t="s">
        <v>422</v>
      </c>
      <c r="D414" s="4" t="s">
        <v>1683</v>
      </c>
      <c r="E414" s="264"/>
      <c r="F414" s="40"/>
      <c r="G414" s="40"/>
      <c r="H414" s="40"/>
      <c r="I414" s="7" t="s">
        <v>292</v>
      </c>
      <c r="J414" s="260">
        <v>0.6</v>
      </c>
      <c r="K414" s="260">
        <f t="shared" si="7"/>
        <v>0.6</v>
      </c>
      <c r="L414" s="4"/>
      <c r="M414" s="29"/>
    </row>
    <row r="415" spans="1:13" ht="12.75">
      <c r="A415" s="40">
        <v>408</v>
      </c>
      <c r="B415" s="61" t="s">
        <v>421</v>
      </c>
      <c r="C415" s="4" t="s">
        <v>422</v>
      </c>
      <c r="D415" s="75" t="s">
        <v>1611</v>
      </c>
      <c r="E415" s="40"/>
      <c r="F415" s="260"/>
      <c r="G415" s="4" t="s">
        <v>1554</v>
      </c>
      <c r="H415" s="40">
        <v>0.1</v>
      </c>
      <c r="I415" s="40"/>
      <c r="J415" s="40"/>
      <c r="K415" s="260">
        <f t="shared" si="7"/>
        <v>0.1</v>
      </c>
      <c r="L415" s="260"/>
      <c r="M415" s="29"/>
    </row>
    <row r="416" spans="1:13" ht="12.75">
      <c r="A416" s="40">
        <v>409</v>
      </c>
      <c r="B416" s="40" t="s">
        <v>1884</v>
      </c>
      <c r="C416" s="40" t="s">
        <v>422</v>
      </c>
      <c r="D416" s="4" t="s">
        <v>1885</v>
      </c>
      <c r="E416" s="259"/>
      <c r="F416" s="260"/>
      <c r="G416" s="4"/>
      <c r="H416" s="260"/>
      <c r="I416" s="7" t="s">
        <v>255</v>
      </c>
      <c r="J416" s="260">
        <v>0.8</v>
      </c>
      <c r="K416" s="260">
        <f t="shared" si="7"/>
        <v>0.8</v>
      </c>
      <c r="L416" s="260"/>
      <c r="M416" s="29"/>
    </row>
    <row r="417" spans="1:13" ht="25.5">
      <c r="A417" s="40">
        <v>410</v>
      </c>
      <c r="B417" s="40" t="s">
        <v>518</v>
      </c>
      <c r="C417" s="40" t="s">
        <v>422</v>
      </c>
      <c r="D417" s="4" t="s">
        <v>1581</v>
      </c>
      <c r="E417" s="263"/>
      <c r="F417" s="260"/>
      <c r="G417" s="61" t="s">
        <v>1878</v>
      </c>
      <c r="H417" s="40">
        <v>0.225</v>
      </c>
      <c r="I417" s="40" t="s">
        <v>51</v>
      </c>
      <c r="J417" s="260">
        <v>0.6</v>
      </c>
      <c r="K417" s="260">
        <f t="shared" si="7"/>
        <v>0.825</v>
      </c>
      <c r="L417" s="260"/>
      <c r="M417" s="29"/>
    </row>
    <row r="418" spans="1:13" ht="25.5">
      <c r="A418" s="40">
        <v>411</v>
      </c>
      <c r="B418" s="40" t="s">
        <v>1886</v>
      </c>
      <c r="C418" s="40" t="s">
        <v>422</v>
      </c>
      <c r="D418" s="75" t="s">
        <v>1630</v>
      </c>
      <c r="E418" s="259"/>
      <c r="F418" s="260"/>
      <c r="G418" s="4"/>
      <c r="H418" s="260"/>
      <c r="I418" s="40" t="s">
        <v>1887</v>
      </c>
      <c r="J418" s="265">
        <v>1</v>
      </c>
      <c r="K418" s="260">
        <f t="shared" si="7"/>
        <v>1</v>
      </c>
      <c r="L418" s="260"/>
      <c r="M418" s="29"/>
    </row>
    <row r="419" spans="1:13" ht="38.25">
      <c r="A419" s="40">
        <v>412</v>
      </c>
      <c r="B419" s="40" t="s">
        <v>1648</v>
      </c>
      <c r="C419" s="40" t="s">
        <v>453</v>
      </c>
      <c r="D419" s="4" t="s">
        <v>1693</v>
      </c>
      <c r="E419" s="259"/>
      <c r="F419" s="260"/>
      <c r="G419" s="61" t="s">
        <v>2406</v>
      </c>
      <c r="H419" s="260">
        <v>1</v>
      </c>
      <c r="I419" s="7" t="s">
        <v>1888</v>
      </c>
      <c r="J419" s="260">
        <v>1.8</v>
      </c>
      <c r="K419" s="260">
        <f t="shared" si="7"/>
        <v>2.8</v>
      </c>
      <c r="L419" s="260"/>
      <c r="M419" s="29"/>
    </row>
    <row r="420" spans="1:13" ht="12.75">
      <c r="A420" s="40">
        <v>413</v>
      </c>
      <c r="B420" s="40" t="s">
        <v>413</v>
      </c>
      <c r="C420" s="40" t="s">
        <v>453</v>
      </c>
      <c r="D420" s="4" t="s">
        <v>1572</v>
      </c>
      <c r="E420" s="259"/>
      <c r="F420" s="260"/>
      <c r="G420" s="4"/>
      <c r="H420" s="260"/>
      <c r="I420" s="40" t="s">
        <v>255</v>
      </c>
      <c r="J420" s="260">
        <v>0.8</v>
      </c>
      <c r="K420" s="260">
        <f t="shared" si="7"/>
        <v>0.8</v>
      </c>
      <c r="L420" s="260"/>
      <c r="M420" s="29"/>
    </row>
    <row r="421" spans="1:13" ht="12.75">
      <c r="A421" s="40">
        <v>414</v>
      </c>
      <c r="B421" s="40" t="s">
        <v>498</v>
      </c>
      <c r="C421" s="61" t="s">
        <v>453</v>
      </c>
      <c r="D421" s="4" t="s">
        <v>1683</v>
      </c>
      <c r="E421" s="259"/>
      <c r="F421" s="260"/>
      <c r="G421" s="61" t="s">
        <v>459</v>
      </c>
      <c r="H421" s="40">
        <f>1/4</f>
        <v>0.25</v>
      </c>
      <c r="I421" s="40"/>
      <c r="J421" s="40"/>
      <c r="K421" s="260">
        <f t="shared" si="7"/>
        <v>0.25</v>
      </c>
      <c r="L421" s="260"/>
      <c r="M421" s="29"/>
    </row>
    <row r="422" spans="1:13" ht="12.75">
      <c r="A422" s="40">
        <v>415</v>
      </c>
      <c r="B422" s="61" t="s">
        <v>623</v>
      </c>
      <c r="C422" s="4" t="s">
        <v>453</v>
      </c>
      <c r="D422" s="61" t="s">
        <v>1437</v>
      </c>
      <c r="E422" s="40"/>
      <c r="F422" s="40"/>
      <c r="G422" s="61" t="s">
        <v>419</v>
      </c>
      <c r="H422" s="260">
        <f>0.5/3</f>
        <v>0.16666666666666666</v>
      </c>
      <c r="I422" s="4"/>
      <c r="J422" s="260"/>
      <c r="K422" s="260">
        <f t="shared" si="7"/>
        <v>0.16666666666666666</v>
      </c>
      <c r="L422" s="260"/>
      <c r="M422" s="29"/>
    </row>
    <row r="423" spans="1:13" ht="12.75">
      <c r="A423" s="40">
        <v>416</v>
      </c>
      <c r="B423" s="40" t="s">
        <v>1889</v>
      </c>
      <c r="C423" s="40" t="s">
        <v>450</v>
      </c>
      <c r="D423" s="4" t="s">
        <v>1633</v>
      </c>
      <c r="E423" s="259"/>
      <c r="F423" s="260"/>
      <c r="G423" s="4"/>
      <c r="H423" s="260"/>
      <c r="I423" s="7" t="s">
        <v>292</v>
      </c>
      <c r="J423" s="260">
        <v>0.6</v>
      </c>
      <c r="K423" s="260">
        <f t="shared" si="7"/>
        <v>0.6</v>
      </c>
      <c r="L423" s="260"/>
      <c r="M423" s="29"/>
    </row>
    <row r="424" spans="1:13" ht="12.75">
      <c r="A424" s="40">
        <v>417</v>
      </c>
      <c r="B424" s="40" t="s">
        <v>812</v>
      </c>
      <c r="C424" s="40" t="s">
        <v>450</v>
      </c>
      <c r="D424" s="4" t="s">
        <v>1541</v>
      </c>
      <c r="E424" s="264"/>
      <c r="F424" s="262"/>
      <c r="G424" s="40"/>
      <c r="H424" s="40"/>
      <c r="I424" s="7" t="s">
        <v>303</v>
      </c>
      <c r="J424" s="260">
        <v>0.6</v>
      </c>
      <c r="K424" s="260">
        <f t="shared" si="7"/>
        <v>0.6</v>
      </c>
      <c r="L424" s="266"/>
      <c r="M424" s="29"/>
    </row>
    <row r="425" spans="1:13" s="238" customFormat="1" ht="12.75">
      <c r="A425" s="40">
        <v>418</v>
      </c>
      <c r="B425" s="40" t="s">
        <v>1890</v>
      </c>
      <c r="C425" s="40" t="s">
        <v>450</v>
      </c>
      <c r="D425" s="4" t="s">
        <v>119</v>
      </c>
      <c r="E425" s="262"/>
      <c r="F425" s="262"/>
      <c r="G425" s="262"/>
      <c r="H425" s="262"/>
      <c r="I425" s="7" t="s">
        <v>303</v>
      </c>
      <c r="J425" s="260">
        <v>0.6</v>
      </c>
      <c r="K425" s="260">
        <f t="shared" si="7"/>
        <v>0.6</v>
      </c>
      <c r="L425" s="266"/>
      <c r="M425" s="29"/>
    </row>
    <row r="426" spans="1:13" ht="25.5">
      <c r="A426" s="40">
        <v>419</v>
      </c>
      <c r="B426" s="40" t="s">
        <v>549</v>
      </c>
      <c r="C426" s="40" t="s">
        <v>450</v>
      </c>
      <c r="D426" s="4" t="s">
        <v>1572</v>
      </c>
      <c r="E426" s="262"/>
      <c r="F426" s="262"/>
      <c r="G426" s="262" t="s">
        <v>1573</v>
      </c>
      <c r="H426" s="262">
        <v>0.417</v>
      </c>
      <c r="I426" s="7" t="s">
        <v>292</v>
      </c>
      <c r="J426" s="260">
        <v>0.6</v>
      </c>
      <c r="K426" s="260">
        <f t="shared" si="7"/>
        <v>1.017</v>
      </c>
      <c r="L426" s="266"/>
      <c r="M426" s="2"/>
    </row>
    <row r="427" spans="1:13" ht="12.75">
      <c r="A427" s="40">
        <v>420</v>
      </c>
      <c r="B427" s="40" t="s">
        <v>1891</v>
      </c>
      <c r="C427" s="40" t="s">
        <v>450</v>
      </c>
      <c r="D427" s="75" t="s">
        <v>1718</v>
      </c>
      <c r="E427" s="259"/>
      <c r="F427" s="260"/>
      <c r="G427" s="61" t="s">
        <v>632</v>
      </c>
      <c r="H427" s="40">
        <v>0.1</v>
      </c>
      <c r="I427" s="40"/>
      <c r="J427" s="40"/>
      <c r="K427" s="260">
        <f t="shared" si="7"/>
        <v>0.1</v>
      </c>
      <c r="L427" s="260"/>
      <c r="M427" s="29"/>
    </row>
    <row r="428" spans="1:13" ht="12.75">
      <c r="A428" s="40">
        <v>421</v>
      </c>
      <c r="B428" s="40" t="s">
        <v>969</v>
      </c>
      <c r="C428" s="40" t="s">
        <v>450</v>
      </c>
      <c r="D428" s="4" t="s">
        <v>1541</v>
      </c>
      <c r="E428" s="259"/>
      <c r="F428" s="260"/>
      <c r="G428" s="4"/>
      <c r="H428" s="260"/>
      <c r="I428" s="40" t="s">
        <v>55</v>
      </c>
      <c r="J428" s="260">
        <v>0.6</v>
      </c>
      <c r="K428" s="260">
        <f t="shared" si="7"/>
        <v>0.6</v>
      </c>
      <c r="L428" s="260"/>
      <c r="M428" s="29"/>
    </row>
    <row r="429" spans="1:13" s="238" customFormat="1" ht="23.25" customHeight="1">
      <c r="A429" s="40">
        <v>422</v>
      </c>
      <c r="B429" s="40" t="s">
        <v>704</v>
      </c>
      <c r="C429" s="40" t="s">
        <v>450</v>
      </c>
      <c r="D429" s="4" t="s">
        <v>1795</v>
      </c>
      <c r="E429" s="259"/>
      <c r="F429" s="260"/>
      <c r="G429" s="4"/>
      <c r="H429" s="260"/>
      <c r="I429" s="40" t="s">
        <v>51</v>
      </c>
      <c r="J429" s="260">
        <v>0.6</v>
      </c>
      <c r="K429" s="260">
        <f t="shared" si="7"/>
        <v>0.6</v>
      </c>
      <c r="L429" s="260"/>
      <c r="M429" s="29"/>
    </row>
    <row r="430" spans="1:13" ht="38.25">
      <c r="A430" s="40">
        <v>423</v>
      </c>
      <c r="B430" s="40" t="s">
        <v>1892</v>
      </c>
      <c r="C430" s="40" t="s">
        <v>1893</v>
      </c>
      <c r="D430" s="7" t="s">
        <v>1894</v>
      </c>
      <c r="E430" s="63" t="s">
        <v>1178</v>
      </c>
      <c r="F430" s="262">
        <v>0.5</v>
      </c>
      <c r="G430" s="61"/>
      <c r="H430" s="262"/>
      <c r="I430" s="40" t="s">
        <v>1895</v>
      </c>
      <c r="J430" s="265">
        <v>1</v>
      </c>
      <c r="K430" s="260">
        <f t="shared" si="7"/>
        <v>1.5</v>
      </c>
      <c r="L430" s="266"/>
      <c r="M430" s="29"/>
    </row>
    <row r="431" spans="1:13" ht="12.75">
      <c r="A431" s="40">
        <v>424</v>
      </c>
      <c r="B431" s="40" t="s">
        <v>1896</v>
      </c>
      <c r="C431" s="40" t="s">
        <v>338</v>
      </c>
      <c r="D431" s="4" t="s">
        <v>1659</v>
      </c>
      <c r="E431" s="259"/>
      <c r="F431" s="260"/>
      <c r="G431" s="4"/>
      <c r="H431" s="260"/>
      <c r="I431" s="40" t="s">
        <v>51</v>
      </c>
      <c r="J431" s="260">
        <v>0.6</v>
      </c>
      <c r="K431" s="260">
        <f t="shared" si="7"/>
        <v>0.6</v>
      </c>
      <c r="L431" s="260"/>
      <c r="M431" s="29"/>
    </row>
    <row r="432" spans="1:13" ht="12.75">
      <c r="A432" s="40">
        <v>425</v>
      </c>
      <c r="B432" s="40" t="s">
        <v>1897</v>
      </c>
      <c r="C432" s="40" t="s">
        <v>338</v>
      </c>
      <c r="D432" s="281" t="s">
        <v>1659</v>
      </c>
      <c r="E432" s="264"/>
      <c r="F432" s="40"/>
      <c r="G432" s="4" t="s">
        <v>1540</v>
      </c>
      <c r="H432" s="40">
        <f>0.5/4</f>
        <v>0.125</v>
      </c>
      <c r="I432" s="40"/>
      <c r="J432" s="40"/>
      <c r="K432" s="260">
        <f t="shared" si="7"/>
        <v>0.125</v>
      </c>
      <c r="L432" s="260"/>
      <c r="M432" s="29"/>
    </row>
    <row r="433" spans="1:13" ht="12.75">
      <c r="A433" s="40">
        <v>426</v>
      </c>
      <c r="B433" s="40" t="s">
        <v>1650</v>
      </c>
      <c r="C433" s="40" t="s">
        <v>338</v>
      </c>
      <c r="D433" s="4" t="s">
        <v>1645</v>
      </c>
      <c r="E433" s="259"/>
      <c r="F433" s="260"/>
      <c r="G433" s="4"/>
      <c r="H433" s="260"/>
      <c r="I433" s="40" t="s">
        <v>55</v>
      </c>
      <c r="J433" s="260">
        <v>0.6</v>
      </c>
      <c r="K433" s="260">
        <f t="shared" si="7"/>
        <v>0.6</v>
      </c>
      <c r="L433" s="260"/>
      <c r="M433" s="29" t="s">
        <v>2404</v>
      </c>
    </row>
    <row r="434" spans="1:13" ht="12.75">
      <c r="A434" s="40">
        <v>427</v>
      </c>
      <c r="B434" s="40" t="s">
        <v>526</v>
      </c>
      <c r="C434" s="61" t="s">
        <v>338</v>
      </c>
      <c r="D434" s="4" t="s">
        <v>1583</v>
      </c>
      <c r="E434" s="259"/>
      <c r="F434" s="260"/>
      <c r="G434" s="61" t="s">
        <v>481</v>
      </c>
      <c r="H434" s="40">
        <v>0.1</v>
      </c>
      <c r="I434" s="40"/>
      <c r="J434" s="40"/>
      <c r="K434" s="260">
        <f t="shared" si="7"/>
        <v>0.1</v>
      </c>
      <c r="L434" s="260"/>
      <c r="M434" s="29"/>
    </row>
    <row r="435" spans="1:13" ht="12.75">
      <c r="A435" s="40">
        <v>428</v>
      </c>
      <c r="B435" s="40" t="s">
        <v>1898</v>
      </c>
      <c r="C435" s="40" t="s">
        <v>338</v>
      </c>
      <c r="D435" s="4" t="s">
        <v>1598</v>
      </c>
      <c r="E435" s="275"/>
      <c r="F435" s="262"/>
      <c r="G435" s="262"/>
      <c r="H435" s="262"/>
      <c r="I435" s="40" t="s">
        <v>51</v>
      </c>
      <c r="J435" s="260">
        <v>0.6</v>
      </c>
      <c r="K435" s="260">
        <f t="shared" si="7"/>
        <v>0.6</v>
      </c>
      <c r="L435" s="266"/>
      <c r="M435" s="29"/>
    </row>
    <row r="436" spans="1:13" ht="12.75">
      <c r="A436" s="40">
        <v>429</v>
      </c>
      <c r="B436" s="40" t="s">
        <v>1899</v>
      </c>
      <c r="C436" s="40" t="s">
        <v>338</v>
      </c>
      <c r="D436" s="4" t="s">
        <v>1875</v>
      </c>
      <c r="E436" s="271"/>
      <c r="F436" s="262"/>
      <c r="G436" s="262"/>
      <c r="H436" s="262"/>
      <c r="I436" s="40" t="s">
        <v>1656</v>
      </c>
      <c r="J436" s="260">
        <v>0.6</v>
      </c>
      <c r="K436" s="260">
        <f t="shared" si="7"/>
        <v>0.6</v>
      </c>
      <c r="L436" s="266"/>
      <c r="M436" s="29"/>
    </row>
    <row r="437" spans="1:13" ht="12.75">
      <c r="A437" s="40">
        <v>430</v>
      </c>
      <c r="B437" s="40" t="s">
        <v>1900</v>
      </c>
      <c r="C437" s="61" t="s">
        <v>338</v>
      </c>
      <c r="D437" s="4" t="s">
        <v>1822</v>
      </c>
      <c r="E437" s="259"/>
      <c r="F437" s="260"/>
      <c r="G437" s="61" t="s">
        <v>459</v>
      </c>
      <c r="H437" s="40">
        <f>0.5/4</f>
        <v>0.125</v>
      </c>
      <c r="I437" s="40"/>
      <c r="J437" s="40"/>
      <c r="K437" s="260">
        <f t="shared" si="7"/>
        <v>0.125</v>
      </c>
      <c r="L437" s="260"/>
      <c r="M437" s="29"/>
    </row>
    <row r="438" spans="1:13" ht="12.75">
      <c r="A438" s="40">
        <v>431</v>
      </c>
      <c r="B438" s="40" t="s">
        <v>544</v>
      </c>
      <c r="C438" s="40" t="s">
        <v>338</v>
      </c>
      <c r="D438" s="4" t="s">
        <v>1629</v>
      </c>
      <c r="E438" s="262"/>
      <c r="F438" s="262"/>
      <c r="G438" s="61" t="s">
        <v>481</v>
      </c>
      <c r="H438" s="40">
        <v>0.1</v>
      </c>
      <c r="I438" s="262" t="s">
        <v>124</v>
      </c>
      <c r="J438" s="265">
        <v>0.6</v>
      </c>
      <c r="K438" s="260">
        <f t="shared" si="7"/>
        <v>0.7</v>
      </c>
      <c r="L438" s="266"/>
      <c r="M438" s="29"/>
    </row>
    <row r="439" spans="1:13" s="238" customFormat="1" ht="12.75">
      <c r="A439" s="40">
        <v>432</v>
      </c>
      <c r="B439" s="40" t="s">
        <v>503</v>
      </c>
      <c r="C439" s="40" t="s">
        <v>338</v>
      </c>
      <c r="D439" s="4" t="s">
        <v>1611</v>
      </c>
      <c r="E439" s="268"/>
      <c r="F439" s="40"/>
      <c r="G439" s="40"/>
      <c r="H439" s="40"/>
      <c r="I439" s="40" t="s">
        <v>1559</v>
      </c>
      <c r="J439" s="260">
        <v>0.8</v>
      </c>
      <c r="K439" s="260">
        <f t="shared" si="7"/>
        <v>0.8</v>
      </c>
      <c r="L439" s="40"/>
      <c r="M439" s="29"/>
    </row>
    <row r="440" spans="1:13" ht="51">
      <c r="A440" s="33">
        <v>433</v>
      </c>
      <c r="B440" s="144" t="s">
        <v>1901</v>
      </c>
      <c r="C440" s="144" t="s">
        <v>338</v>
      </c>
      <c r="D440" s="144" t="s">
        <v>1818</v>
      </c>
      <c r="E440" s="344" t="s">
        <v>2408</v>
      </c>
      <c r="F440" s="144">
        <v>5.5</v>
      </c>
      <c r="G440" s="328" t="s">
        <v>415</v>
      </c>
      <c r="H440" s="33">
        <v>0.5</v>
      </c>
      <c r="I440" s="33" t="s">
        <v>52</v>
      </c>
      <c r="J440" s="144">
        <v>0.75</v>
      </c>
      <c r="K440" s="260">
        <f t="shared" si="7"/>
        <v>6.75</v>
      </c>
      <c r="L440" s="144"/>
      <c r="M440" s="2"/>
    </row>
    <row r="441" spans="1:13" ht="12.75">
      <c r="A441" s="40">
        <v>434</v>
      </c>
      <c r="B441" s="40" t="s">
        <v>1902</v>
      </c>
      <c r="C441" s="40" t="s">
        <v>338</v>
      </c>
      <c r="D441" s="4" t="s">
        <v>1546</v>
      </c>
      <c r="E441" s="40"/>
      <c r="F441" s="260"/>
      <c r="G441" s="61"/>
      <c r="H441" s="40"/>
      <c r="I441" s="40" t="s">
        <v>1559</v>
      </c>
      <c r="J441" s="260">
        <v>0.8</v>
      </c>
      <c r="K441" s="260">
        <f t="shared" si="7"/>
        <v>0.8</v>
      </c>
      <c r="L441" s="260"/>
      <c r="M441" s="29"/>
    </row>
    <row r="442" spans="1:13" s="325" customFormat="1" ht="12.75">
      <c r="A442" s="40">
        <v>435</v>
      </c>
      <c r="B442" s="40" t="s">
        <v>1903</v>
      </c>
      <c r="C442" s="40" t="s">
        <v>338</v>
      </c>
      <c r="D442" s="4" t="s">
        <v>1622</v>
      </c>
      <c r="E442" s="40"/>
      <c r="F442" s="40"/>
      <c r="G442" s="260"/>
      <c r="H442" s="40"/>
      <c r="I442" s="40" t="s">
        <v>37</v>
      </c>
      <c r="J442" s="260">
        <v>1</v>
      </c>
      <c r="K442" s="260">
        <f t="shared" si="7"/>
        <v>1</v>
      </c>
      <c r="L442" s="40"/>
      <c r="M442" s="29"/>
    </row>
    <row r="443" spans="1:13" ht="12.75">
      <c r="A443" s="40">
        <v>437</v>
      </c>
      <c r="B443" s="94" t="s">
        <v>1906</v>
      </c>
      <c r="C443" s="94" t="s">
        <v>338</v>
      </c>
      <c r="D443" s="94" t="s">
        <v>1566</v>
      </c>
      <c r="E443" s="121" t="s">
        <v>1329</v>
      </c>
      <c r="F443" s="94">
        <v>0.5</v>
      </c>
      <c r="G443" s="121"/>
      <c r="H443" s="94"/>
      <c r="I443" s="40" t="s">
        <v>37</v>
      </c>
      <c r="J443" s="94">
        <v>1</v>
      </c>
      <c r="K443" s="260">
        <f t="shared" si="7"/>
        <v>1.5</v>
      </c>
      <c r="L443" s="94"/>
      <c r="M443" s="122"/>
    </row>
    <row r="444" spans="1:13" ht="21.75" customHeight="1">
      <c r="A444" s="40">
        <v>438</v>
      </c>
      <c r="B444" s="40" t="s">
        <v>1708</v>
      </c>
      <c r="C444" s="40" t="s">
        <v>338</v>
      </c>
      <c r="D444" s="4" t="s">
        <v>1553</v>
      </c>
      <c r="E444" s="259"/>
      <c r="F444" s="260"/>
      <c r="G444" s="4"/>
      <c r="H444" s="260"/>
      <c r="I444" s="40" t="s">
        <v>1559</v>
      </c>
      <c r="J444" s="260">
        <f>4/5</f>
        <v>0.8</v>
      </c>
      <c r="K444" s="260">
        <f t="shared" si="7"/>
        <v>0.8</v>
      </c>
      <c r="L444" s="260"/>
      <c r="M444" s="29"/>
    </row>
    <row r="445" spans="1:13" ht="20.25" customHeight="1">
      <c r="A445" s="40">
        <v>439</v>
      </c>
      <c r="B445" s="40" t="s">
        <v>1904</v>
      </c>
      <c r="C445" s="40" t="s">
        <v>338</v>
      </c>
      <c r="D445" s="4" t="s">
        <v>1442</v>
      </c>
      <c r="E445" s="259"/>
      <c r="F445" s="260"/>
      <c r="G445" s="4"/>
      <c r="H445" s="260"/>
      <c r="I445" s="7" t="s">
        <v>292</v>
      </c>
      <c r="J445" s="260">
        <f>3/5</f>
        <v>0.6</v>
      </c>
      <c r="K445" s="260">
        <f t="shared" si="7"/>
        <v>0.6</v>
      </c>
      <c r="L445" s="260"/>
      <c r="M445" s="29"/>
    </row>
    <row r="446" spans="1:13" ht="21" customHeight="1">
      <c r="A446" s="40">
        <v>440</v>
      </c>
      <c r="B446" s="40" t="s">
        <v>1904</v>
      </c>
      <c r="C446" s="40" t="s">
        <v>338</v>
      </c>
      <c r="D446" s="4" t="s">
        <v>1633</v>
      </c>
      <c r="E446" s="275"/>
      <c r="F446" s="262"/>
      <c r="G446" s="262"/>
      <c r="H446" s="262"/>
      <c r="I446" s="7" t="s">
        <v>292</v>
      </c>
      <c r="J446" s="260">
        <f>3/5</f>
        <v>0.6</v>
      </c>
      <c r="K446" s="260">
        <f t="shared" si="7"/>
        <v>0.6</v>
      </c>
      <c r="L446" s="266"/>
      <c r="M446" s="29"/>
    </row>
    <row r="447" spans="1:13" ht="12.75">
      <c r="A447" s="40">
        <v>441</v>
      </c>
      <c r="B447" s="40" t="s">
        <v>1905</v>
      </c>
      <c r="C447" s="40" t="s">
        <v>338</v>
      </c>
      <c r="D447" s="4" t="s">
        <v>1757</v>
      </c>
      <c r="E447" s="264"/>
      <c r="F447" s="40"/>
      <c r="G447" s="61" t="s">
        <v>449</v>
      </c>
      <c r="H447" s="40">
        <v>0.25</v>
      </c>
      <c r="I447" s="40" t="s">
        <v>55</v>
      </c>
      <c r="J447" s="260">
        <f>3/5</f>
        <v>0.6</v>
      </c>
      <c r="K447" s="260">
        <f t="shared" si="7"/>
        <v>0.85</v>
      </c>
      <c r="L447" s="4"/>
      <c r="M447" s="29"/>
    </row>
    <row r="448" spans="1:13" ht="12.75">
      <c r="A448" s="40">
        <v>442</v>
      </c>
      <c r="B448" s="40" t="s">
        <v>506</v>
      </c>
      <c r="C448" s="40" t="s">
        <v>338</v>
      </c>
      <c r="D448" s="4" t="s">
        <v>1551</v>
      </c>
      <c r="E448" s="268"/>
      <c r="F448" s="40"/>
      <c r="G448" s="40"/>
      <c r="H448" s="40"/>
      <c r="I448" s="40" t="s">
        <v>51</v>
      </c>
      <c r="J448" s="260">
        <f>3/5</f>
        <v>0.6</v>
      </c>
      <c r="K448" s="260">
        <f t="shared" si="7"/>
        <v>0.6</v>
      </c>
      <c r="L448" s="4"/>
      <c r="M448" s="29"/>
    </row>
    <row r="449" spans="1:13" ht="25.5">
      <c r="A449" s="40">
        <v>443</v>
      </c>
      <c r="B449" s="61" t="s">
        <v>563</v>
      </c>
      <c r="C449" s="4" t="s">
        <v>338</v>
      </c>
      <c r="D449" s="75" t="s">
        <v>269</v>
      </c>
      <c r="E449" s="40"/>
      <c r="F449" s="260"/>
      <c r="G449" s="4" t="s">
        <v>1627</v>
      </c>
      <c r="H449" s="40">
        <v>0.2</v>
      </c>
      <c r="I449" s="40"/>
      <c r="J449" s="40"/>
      <c r="K449" s="260">
        <f t="shared" si="7"/>
        <v>0.2</v>
      </c>
      <c r="L449" s="260"/>
      <c r="M449" s="29"/>
    </row>
    <row r="450" spans="1:13" ht="12.75">
      <c r="A450" s="40">
        <v>444</v>
      </c>
      <c r="B450" s="40" t="s">
        <v>1908</v>
      </c>
      <c r="C450" s="40" t="s">
        <v>517</v>
      </c>
      <c r="D450" s="4" t="s">
        <v>1613</v>
      </c>
      <c r="E450" s="259"/>
      <c r="F450" s="260"/>
      <c r="G450" s="4"/>
      <c r="H450" s="260"/>
      <c r="I450" s="40" t="s">
        <v>55</v>
      </c>
      <c r="J450" s="260">
        <v>0.6</v>
      </c>
      <c r="K450" s="260">
        <f t="shared" si="7"/>
        <v>0.6</v>
      </c>
      <c r="L450" s="260"/>
      <c r="M450" s="29"/>
    </row>
    <row r="451" spans="1:13" ht="12.75">
      <c r="A451" s="40">
        <v>445</v>
      </c>
      <c r="B451" s="40" t="s">
        <v>1909</v>
      </c>
      <c r="C451" s="40" t="s">
        <v>517</v>
      </c>
      <c r="D451" s="4" t="s">
        <v>1910</v>
      </c>
      <c r="E451" s="259"/>
      <c r="F451" s="260"/>
      <c r="G451" s="4"/>
      <c r="H451" s="260"/>
      <c r="I451" s="40" t="s">
        <v>51</v>
      </c>
      <c r="J451" s="260">
        <f>3/5</f>
        <v>0.6</v>
      </c>
      <c r="K451" s="260">
        <f t="shared" si="7"/>
        <v>0.6</v>
      </c>
      <c r="L451" s="260"/>
      <c r="M451" s="29"/>
    </row>
    <row r="452" spans="1:13" ht="25.5">
      <c r="A452" s="40">
        <v>446</v>
      </c>
      <c r="B452" s="40" t="s">
        <v>1911</v>
      </c>
      <c r="C452" s="40" t="s">
        <v>517</v>
      </c>
      <c r="D452" s="4" t="s">
        <v>1581</v>
      </c>
      <c r="E452" s="259"/>
      <c r="F452" s="260"/>
      <c r="G452" s="4" t="s">
        <v>1912</v>
      </c>
      <c r="H452" s="260">
        <v>0.375</v>
      </c>
      <c r="I452" s="40" t="s">
        <v>37</v>
      </c>
      <c r="J452" s="260">
        <v>1</v>
      </c>
      <c r="K452" s="260">
        <f t="shared" si="7"/>
        <v>1.375</v>
      </c>
      <c r="L452" s="260"/>
      <c r="M452" s="29"/>
    </row>
    <row r="453" spans="1:13" ht="12.75">
      <c r="A453" s="40">
        <v>447</v>
      </c>
      <c r="B453" s="40" t="s">
        <v>571</v>
      </c>
      <c r="C453" s="40" t="s">
        <v>517</v>
      </c>
      <c r="D453" s="4" t="s">
        <v>1598</v>
      </c>
      <c r="E453" s="264"/>
      <c r="F453" s="260"/>
      <c r="G453" s="4"/>
      <c r="H453" s="260"/>
      <c r="I453" s="40" t="s">
        <v>51</v>
      </c>
      <c r="J453" s="260">
        <v>0.6</v>
      </c>
      <c r="K453" s="260">
        <f t="shared" si="7"/>
        <v>0.6</v>
      </c>
      <c r="L453" s="260"/>
      <c r="M453" s="29"/>
    </row>
    <row r="454" spans="1:13" ht="12.75">
      <c r="A454" s="40">
        <v>448</v>
      </c>
      <c r="B454" s="40" t="s">
        <v>1913</v>
      </c>
      <c r="C454" s="40" t="s">
        <v>517</v>
      </c>
      <c r="D454" s="4" t="s">
        <v>1636</v>
      </c>
      <c r="E454" s="259"/>
      <c r="F454" s="260"/>
      <c r="G454" s="4"/>
      <c r="H454" s="260"/>
      <c r="I454" s="40" t="s">
        <v>51</v>
      </c>
      <c r="J454" s="260">
        <v>0.6</v>
      </c>
      <c r="K454" s="260">
        <f t="shared" si="7"/>
        <v>0.6</v>
      </c>
      <c r="L454" s="260"/>
      <c r="M454" s="29"/>
    </row>
    <row r="455" spans="1:13" ht="25.5">
      <c r="A455" s="40">
        <v>449</v>
      </c>
      <c r="B455" s="40" t="s">
        <v>1914</v>
      </c>
      <c r="C455" s="61" t="s">
        <v>517</v>
      </c>
      <c r="D455" s="75" t="s">
        <v>1576</v>
      </c>
      <c r="E455" s="259"/>
      <c r="F455" s="260"/>
      <c r="G455" s="4" t="s">
        <v>1627</v>
      </c>
      <c r="H455" s="40">
        <v>0.2</v>
      </c>
      <c r="I455" s="40" t="s">
        <v>51</v>
      </c>
      <c r="J455" s="40">
        <v>0.6</v>
      </c>
      <c r="K455" s="260">
        <f aca="true" t="shared" si="8" ref="K455:K518">J455+H455+F455</f>
        <v>0.8</v>
      </c>
      <c r="L455" s="260"/>
      <c r="M455" s="29"/>
    </row>
    <row r="456" spans="1:13" ht="12.75">
      <c r="A456" s="40">
        <v>450</v>
      </c>
      <c r="B456" s="40" t="s">
        <v>1915</v>
      </c>
      <c r="C456" s="40" t="s">
        <v>517</v>
      </c>
      <c r="D456" s="7" t="s">
        <v>270</v>
      </c>
      <c r="E456" s="63" t="s">
        <v>1653</v>
      </c>
      <c r="F456" s="262">
        <v>0.33</v>
      </c>
      <c r="G456" s="4"/>
      <c r="H456" s="260"/>
      <c r="I456" s="40"/>
      <c r="J456" s="260"/>
      <c r="K456" s="260">
        <f t="shared" si="8"/>
        <v>0.33</v>
      </c>
      <c r="L456" s="260"/>
      <c r="M456" s="29"/>
    </row>
    <row r="457" spans="1:13" ht="12.75">
      <c r="A457" s="40">
        <v>451</v>
      </c>
      <c r="B457" s="40" t="s">
        <v>689</v>
      </c>
      <c r="C457" s="40" t="s">
        <v>435</v>
      </c>
      <c r="D457" s="4" t="s">
        <v>1818</v>
      </c>
      <c r="E457" s="264"/>
      <c r="F457" s="262"/>
      <c r="G457" s="262"/>
      <c r="H457" s="262"/>
      <c r="I457" s="40" t="s">
        <v>52</v>
      </c>
      <c r="J457" s="265">
        <v>0.75</v>
      </c>
      <c r="K457" s="260">
        <f t="shared" si="8"/>
        <v>0.75</v>
      </c>
      <c r="L457" s="266"/>
      <c r="M457" s="29"/>
    </row>
    <row r="458" spans="1:13" ht="12.75">
      <c r="A458" s="40">
        <v>452</v>
      </c>
      <c r="B458" s="40" t="s">
        <v>438</v>
      </c>
      <c r="C458" s="40" t="s">
        <v>1916</v>
      </c>
      <c r="D458" s="4" t="s">
        <v>1717</v>
      </c>
      <c r="E458" s="259"/>
      <c r="F458" s="260"/>
      <c r="G458" s="4"/>
      <c r="H458" s="260"/>
      <c r="I458" s="40" t="s">
        <v>51</v>
      </c>
      <c r="J458" s="260">
        <v>0.8</v>
      </c>
      <c r="K458" s="260">
        <f t="shared" si="8"/>
        <v>0.8</v>
      </c>
      <c r="L458" s="260"/>
      <c r="M458" s="29"/>
    </row>
    <row r="459" spans="1:13" ht="25.5">
      <c r="A459" s="40">
        <v>453</v>
      </c>
      <c r="B459" s="40" t="s">
        <v>1872</v>
      </c>
      <c r="C459" s="40" t="s">
        <v>1917</v>
      </c>
      <c r="D459" s="4" t="s">
        <v>1551</v>
      </c>
      <c r="E459" s="271"/>
      <c r="F459" s="262"/>
      <c r="G459" s="262" t="s">
        <v>1918</v>
      </c>
      <c r="H459" s="262">
        <v>0.35</v>
      </c>
      <c r="I459" s="7" t="s">
        <v>303</v>
      </c>
      <c r="J459" s="260">
        <v>0.6</v>
      </c>
      <c r="K459" s="260">
        <f t="shared" si="8"/>
        <v>0.95</v>
      </c>
      <c r="L459" s="266"/>
      <c r="M459" s="29"/>
    </row>
    <row r="460" spans="1:13" ht="12.75">
      <c r="A460" s="40">
        <v>454</v>
      </c>
      <c r="B460" s="40" t="s">
        <v>1919</v>
      </c>
      <c r="C460" s="61" t="s">
        <v>1917</v>
      </c>
      <c r="D460" s="75" t="s">
        <v>1706</v>
      </c>
      <c r="E460" s="259"/>
      <c r="F460" s="260"/>
      <c r="G460" s="4" t="s">
        <v>1577</v>
      </c>
      <c r="H460" s="40">
        <v>0.167</v>
      </c>
      <c r="I460" s="40"/>
      <c r="J460" s="40"/>
      <c r="K460" s="260">
        <f t="shared" si="8"/>
        <v>0.167</v>
      </c>
      <c r="L460" s="260"/>
      <c r="M460" s="29"/>
    </row>
    <row r="461" spans="1:13" ht="12.75">
      <c r="A461" s="40">
        <v>455</v>
      </c>
      <c r="B461" s="40" t="s">
        <v>1920</v>
      </c>
      <c r="C461" s="40" t="s">
        <v>609</v>
      </c>
      <c r="D461" s="4" t="s">
        <v>1670</v>
      </c>
      <c r="E461" s="259"/>
      <c r="F461" s="260"/>
      <c r="G461" s="4"/>
      <c r="H461" s="260"/>
      <c r="I461" s="40" t="s">
        <v>70</v>
      </c>
      <c r="J461" s="260">
        <v>0.6</v>
      </c>
      <c r="K461" s="260">
        <f t="shared" si="8"/>
        <v>0.6</v>
      </c>
      <c r="L461" s="260"/>
      <c r="M461" s="29"/>
    </row>
    <row r="462" spans="1:13" ht="12.75">
      <c r="A462" s="40">
        <v>456</v>
      </c>
      <c r="B462" s="40" t="s">
        <v>1921</v>
      </c>
      <c r="C462" s="40" t="s">
        <v>609</v>
      </c>
      <c r="D462" s="4" t="s">
        <v>1611</v>
      </c>
      <c r="E462" s="262"/>
      <c r="F462" s="262"/>
      <c r="G462" s="40"/>
      <c r="H462" s="262"/>
      <c r="I462" s="40" t="s">
        <v>52</v>
      </c>
      <c r="J462" s="260">
        <v>0.75</v>
      </c>
      <c r="K462" s="260">
        <f t="shared" si="8"/>
        <v>0.75</v>
      </c>
      <c r="L462" s="266"/>
      <c r="M462" s="29"/>
    </row>
    <row r="463" spans="1:13" ht="12.75">
      <c r="A463" s="40">
        <v>457</v>
      </c>
      <c r="B463" s="40" t="s">
        <v>1922</v>
      </c>
      <c r="C463" s="40" t="s">
        <v>609</v>
      </c>
      <c r="D463" s="4" t="s">
        <v>1560</v>
      </c>
      <c r="E463" s="259"/>
      <c r="F463" s="260"/>
      <c r="G463" s="4"/>
      <c r="H463" s="260"/>
      <c r="I463" s="40" t="s">
        <v>70</v>
      </c>
      <c r="J463" s="260">
        <v>0.6</v>
      </c>
      <c r="K463" s="260">
        <f t="shared" si="8"/>
        <v>0.6</v>
      </c>
      <c r="L463" s="260"/>
      <c r="M463" s="29"/>
    </row>
    <row r="464" spans="1:13" ht="12.75">
      <c r="A464" s="40">
        <v>458</v>
      </c>
      <c r="B464" s="40" t="s">
        <v>1923</v>
      </c>
      <c r="C464" s="40" t="s">
        <v>609</v>
      </c>
      <c r="D464" s="4" t="s">
        <v>1670</v>
      </c>
      <c r="E464" s="259"/>
      <c r="F464" s="260"/>
      <c r="G464" s="4"/>
      <c r="H464" s="260"/>
      <c r="I464" s="40" t="s">
        <v>70</v>
      </c>
      <c r="J464" s="260">
        <v>0.6</v>
      </c>
      <c r="K464" s="260">
        <f t="shared" si="8"/>
        <v>0.6</v>
      </c>
      <c r="L464" s="260"/>
      <c r="M464" s="29"/>
    </row>
    <row r="465" spans="1:13" ht="12.75">
      <c r="A465" s="40">
        <v>459</v>
      </c>
      <c r="B465" s="40" t="s">
        <v>501</v>
      </c>
      <c r="C465" s="40" t="s">
        <v>609</v>
      </c>
      <c r="D465" s="4" t="s">
        <v>1615</v>
      </c>
      <c r="E465" s="264"/>
      <c r="F465" s="262"/>
      <c r="G465" s="262"/>
      <c r="H465" s="262"/>
      <c r="I465" s="40" t="s">
        <v>70</v>
      </c>
      <c r="J465" s="260">
        <v>0.6</v>
      </c>
      <c r="K465" s="260">
        <f t="shared" si="8"/>
        <v>0.6</v>
      </c>
      <c r="L465" s="266"/>
      <c r="M465" s="29"/>
    </row>
    <row r="466" spans="1:13" ht="12.75">
      <c r="A466" s="40">
        <v>460</v>
      </c>
      <c r="B466" s="40" t="s">
        <v>1924</v>
      </c>
      <c r="C466" s="40" t="s">
        <v>609</v>
      </c>
      <c r="D466" s="4" t="s">
        <v>1613</v>
      </c>
      <c r="E466" s="262"/>
      <c r="F466" s="262"/>
      <c r="G466" s="262"/>
      <c r="H466" s="262"/>
      <c r="I466" s="40" t="s">
        <v>37</v>
      </c>
      <c r="J466" s="265">
        <v>1</v>
      </c>
      <c r="K466" s="260">
        <f t="shared" si="8"/>
        <v>1</v>
      </c>
      <c r="L466" s="266"/>
      <c r="M466" s="29"/>
    </row>
    <row r="467" spans="1:13" ht="12.75">
      <c r="A467" s="40">
        <v>461</v>
      </c>
      <c r="B467" s="262" t="s">
        <v>1925</v>
      </c>
      <c r="C467" s="4" t="s">
        <v>465</v>
      </c>
      <c r="D467" s="281" t="s">
        <v>1926</v>
      </c>
      <c r="E467" s="268"/>
      <c r="F467" s="40"/>
      <c r="G467" s="4" t="s">
        <v>1554</v>
      </c>
      <c r="H467" s="40">
        <v>0.1</v>
      </c>
      <c r="I467" s="40"/>
      <c r="J467" s="40"/>
      <c r="K467" s="260">
        <f t="shared" si="8"/>
        <v>0.1</v>
      </c>
      <c r="L467" s="260"/>
      <c r="M467" s="29"/>
    </row>
    <row r="468" spans="1:13" ht="12.75">
      <c r="A468" s="40">
        <v>462</v>
      </c>
      <c r="B468" s="40" t="s">
        <v>503</v>
      </c>
      <c r="C468" s="40" t="s">
        <v>465</v>
      </c>
      <c r="D468" s="4" t="s">
        <v>1581</v>
      </c>
      <c r="E468" s="40"/>
      <c r="F468" s="260"/>
      <c r="G468" s="61"/>
      <c r="H468" s="40"/>
      <c r="I468" s="7" t="s">
        <v>1624</v>
      </c>
      <c r="J468" s="260">
        <v>0.6</v>
      </c>
      <c r="K468" s="260">
        <f t="shared" si="8"/>
        <v>0.6</v>
      </c>
      <c r="L468" s="260"/>
      <c r="M468" s="29"/>
    </row>
    <row r="469" spans="1:13" ht="12.75">
      <c r="A469" s="40">
        <v>463</v>
      </c>
      <c r="B469" s="40" t="s">
        <v>540</v>
      </c>
      <c r="C469" s="61" t="s">
        <v>541</v>
      </c>
      <c r="D469" s="4" t="s">
        <v>1927</v>
      </c>
      <c r="E469" s="259"/>
      <c r="F469" s="260"/>
      <c r="G469" s="61" t="s">
        <v>481</v>
      </c>
      <c r="H469" s="40">
        <v>0.1</v>
      </c>
      <c r="I469" s="40"/>
      <c r="J469" s="40"/>
      <c r="K469" s="260">
        <f t="shared" si="8"/>
        <v>0.1</v>
      </c>
      <c r="L469" s="260"/>
      <c r="M469" s="29"/>
    </row>
    <row r="470" spans="1:13" ht="12.75">
      <c r="A470" s="40">
        <v>464</v>
      </c>
      <c r="B470" s="40" t="s">
        <v>812</v>
      </c>
      <c r="C470" s="40" t="s">
        <v>1928</v>
      </c>
      <c r="D470" s="4" t="s">
        <v>1767</v>
      </c>
      <c r="E470" s="268"/>
      <c r="F470" s="40"/>
      <c r="G470" s="40"/>
      <c r="H470" s="40"/>
      <c r="I470" s="40" t="s">
        <v>55</v>
      </c>
      <c r="J470" s="260">
        <v>0.6</v>
      </c>
      <c r="K470" s="260">
        <f t="shared" si="8"/>
        <v>0.6</v>
      </c>
      <c r="L470" s="4"/>
      <c r="M470" s="29"/>
    </row>
    <row r="471" spans="1:13" ht="12.75">
      <c r="A471" s="40">
        <v>465</v>
      </c>
      <c r="B471" s="40" t="s">
        <v>1929</v>
      </c>
      <c r="C471" s="61" t="s">
        <v>429</v>
      </c>
      <c r="D471" s="4" t="s">
        <v>1683</v>
      </c>
      <c r="E471" s="259"/>
      <c r="F471" s="260"/>
      <c r="G471" s="61" t="s">
        <v>459</v>
      </c>
      <c r="H471" s="40">
        <f>0.5/4</f>
        <v>0.125</v>
      </c>
      <c r="I471" s="40"/>
      <c r="J471" s="40"/>
      <c r="K471" s="260">
        <f t="shared" si="8"/>
        <v>0.125</v>
      </c>
      <c r="L471" s="260"/>
      <c r="M471" s="29"/>
    </row>
    <row r="472" spans="1:13" ht="12.75">
      <c r="A472" s="40">
        <v>466</v>
      </c>
      <c r="B472" s="40" t="s">
        <v>431</v>
      </c>
      <c r="C472" s="40" t="s">
        <v>429</v>
      </c>
      <c r="D472" s="4" t="s">
        <v>1581</v>
      </c>
      <c r="E472" s="262"/>
      <c r="F472" s="262"/>
      <c r="G472" s="4" t="s">
        <v>1540</v>
      </c>
      <c r="H472" s="40">
        <v>0.5</v>
      </c>
      <c r="I472" s="40" t="s">
        <v>132</v>
      </c>
      <c r="J472" s="260">
        <v>0.6</v>
      </c>
      <c r="K472" s="260">
        <f t="shared" si="8"/>
        <v>1.1</v>
      </c>
      <c r="L472" s="266"/>
      <c r="M472" s="29"/>
    </row>
    <row r="473" spans="1:13" ht="12.75">
      <c r="A473" s="40">
        <v>467</v>
      </c>
      <c r="B473" s="40" t="s">
        <v>494</v>
      </c>
      <c r="C473" s="40" t="s">
        <v>429</v>
      </c>
      <c r="D473" s="4" t="s">
        <v>1659</v>
      </c>
      <c r="E473" s="259"/>
      <c r="F473" s="260"/>
      <c r="G473" s="4"/>
      <c r="H473" s="260"/>
      <c r="I473" s="40" t="s">
        <v>55</v>
      </c>
      <c r="J473" s="260">
        <v>0.6</v>
      </c>
      <c r="K473" s="260">
        <f t="shared" si="8"/>
        <v>0.6</v>
      </c>
      <c r="L473" s="260"/>
      <c r="M473" s="29"/>
    </row>
    <row r="474" spans="1:13" ht="12.75">
      <c r="A474" s="40">
        <v>468</v>
      </c>
      <c r="B474" s="40" t="s">
        <v>457</v>
      </c>
      <c r="C474" s="40" t="s">
        <v>1287</v>
      </c>
      <c r="D474" s="4" t="s">
        <v>1659</v>
      </c>
      <c r="E474" s="259"/>
      <c r="F474" s="260"/>
      <c r="G474" s="4"/>
      <c r="H474" s="260"/>
      <c r="I474" s="7" t="s">
        <v>292</v>
      </c>
      <c r="J474" s="260">
        <v>0.6</v>
      </c>
      <c r="K474" s="260">
        <f t="shared" si="8"/>
        <v>0.6</v>
      </c>
      <c r="L474" s="260"/>
      <c r="M474" s="29"/>
    </row>
    <row r="475" spans="1:13" ht="25.5">
      <c r="A475" s="40">
        <v>469</v>
      </c>
      <c r="B475" s="40" t="s">
        <v>1696</v>
      </c>
      <c r="C475" s="40" t="str">
        <f>RIGHT(B475,LEN(B475)-FIND("@",SUBSTITUTE(B475," ","@",LEN(B475)-LEN(SUBSTITUTE(B475," ","")))))</f>
        <v>Phúc</v>
      </c>
      <c r="D475" s="75" t="s">
        <v>1697</v>
      </c>
      <c r="E475" s="259"/>
      <c r="F475" s="260"/>
      <c r="G475" s="4"/>
      <c r="H475" s="260"/>
      <c r="I475" s="40" t="s">
        <v>1657</v>
      </c>
      <c r="J475" s="265">
        <v>0.6</v>
      </c>
      <c r="K475" s="260">
        <f t="shared" si="8"/>
        <v>0.6</v>
      </c>
      <c r="L475" s="260"/>
      <c r="M475" s="29"/>
    </row>
    <row r="476" spans="1:13" ht="12.75">
      <c r="A476" s="40">
        <v>470</v>
      </c>
      <c r="B476" s="40" t="s">
        <v>503</v>
      </c>
      <c r="C476" s="61" t="s">
        <v>1520</v>
      </c>
      <c r="D476" s="4" t="s">
        <v>1930</v>
      </c>
      <c r="E476" s="259"/>
      <c r="F476" s="260"/>
      <c r="G476" s="61" t="s">
        <v>419</v>
      </c>
      <c r="H476" s="40">
        <f>0.5/3</f>
        <v>0.16666666666666666</v>
      </c>
      <c r="I476" s="40"/>
      <c r="J476" s="40"/>
      <c r="K476" s="260">
        <f t="shared" si="8"/>
        <v>0.16666666666666666</v>
      </c>
      <c r="L476" s="260"/>
      <c r="M476" s="29"/>
    </row>
    <row r="477" spans="1:13" ht="12.75">
      <c r="A477" s="40">
        <v>471</v>
      </c>
      <c r="B477" s="40" t="s">
        <v>503</v>
      </c>
      <c r="C477" s="4" t="s">
        <v>1520</v>
      </c>
      <c r="D477" s="289" t="s">
        <v>1601</v>
      </c>
      <c r="E477" s="40"/>
      <c r="F477" s="40"/>
      <c r="G477" s="61" t="s">
        <v>2487</v>
      </c>
      <c r="H477" s="260">
        <v>0.5</v>
      </c>
      <c r="I477" s="4"/>
      <c r="J477" s="260"/>
      <c r="K477" s="260">
        <f t="shared" si="8"/>
        <v>0.5</v>
      </c>
      <c r="L477" s="260"/>
      <c r="M477" s="29"/>
    </row>
    <row r="478" spans="1:13" ht="12.75">
      <c r="A478" s="40">
        <v>472</v>
      </c>
      <c r="B478" s="61" t="s">
        <v>1931</v>
      </c>
      <c r="C478" s="4" t="s">
        <v>1932</v>
      </c>
      <c r="D478" s="75" t="s">
        <v>1543</v>
      </c>
      <c r="E478" s="271"/>
      <c r="F478" s="262"/>
      <c r="G478" s="4" t="s">
        <v>1542</v>
      </c>
      <c r="H478" s="40">
        <f>0.5/4</f>
        <v>0.125</v>
      </c>
      <c r="I478" s="40"/>
      <c r="J478" s="40"/>
      <c r="K478" s="260">
        <f t="shared" si="8"/>
        <v>0.125</v>
      </c>
      <c r="L478" s="260"/>
      <c r="M478" s="29"/>
    </row>
    <row r="479" spans="1:13" ht="12.75">
      <c r="A479" s="40">
        <v>473</v>
      </c>
      <c r="B479" s="40" t="s">
        <v>1933</v>
      </c>
      <c r="C479" s="4" t="s">
        <v>1932</v>
      </c>
      <c r="D479" s="75" t="s">
        <v>1607</v>
      </c>
      <c r="E479" s="271"/>
      <c r="F479" s="262"/>
      <c r="G479" s="4" t="s">
        <v>1554</v>
      </c>
      <c r="H479" s="40">
        <v>0.1</v>
      </c>
      <c r="I479" s="40"/>
      <c r="J479" s="40"/>
      <c r="K479" s="260">
        <f t="shared" si="8"/>
        <v>0.1</v>
      </c>
      <c r="L479" s="260"/>
      <c r="M479" s="29"/>
    </row>
    <row r="480" spans="1:13" ht="12.75">
      <c r="A480" s="40">
        <v>474</v>
      </c>
      <c r="B480" s="40" t="s">
        <v>1934</v>
      </c>
      <c r="C480" s="40" t="s">
        <v>346</v>
      </c>
      <c r="D480" s="7" t="s">
        <v>1651</v>
      </c>
      <c r="E480" s="63" t="s">
        <v>1169</v>
      </c>
      <c r="F480" s="262">
        <v>0.25</v>
      </c>
      <c r="G480" s="61"/>
      <c r="H480" s="40"/>
      <c r="I480" s="40"/>
      <c r="J480" s="260"/>
      <c r="K480" s="260">
        <f t="shared" si="8"/>
        <v>0.25</v>
      </c>
      <c r="L480" s="260"/>
      <c r="M480" s="29"/>
    </row>
    <row r="481" spans="1:13" ht="12.75">
      <c r="A481" s="40">
        <v>475</v>
      </c>
      <c r="B481" s="40" t="s">
        <v>1935</v>
      </c>
      <c r="C481" s="4" t="s">
        <v>346</v>
      </c>
      <c r="D481" s="270" t="s">
        <v>1615</v>
      </c>
      <c r="E481" s="283"/>
      <c r="F481" s="262"/>
      <c r="G481" s="4" t="s">
        <v>1577</v>
      </c>
      <c r="H481" s="40">
        <v>0.167</v>
      </c>
      <c r="I481" s="40"/>
      <c r="J481" s="40"/>
      <c r="K481" s="260">
        <f t="shared" si="8"/>
        <v>0.167</v>
      </c>
      <c r="L481" s="260"/>
      <c r="M481" s="29"/>
    </row>
    <row r="482" spans="1:13" ht="12.75">
      <c r="A482" s="40">
        <v>476</v>
      </c>
      <c r="B482" s="40" t="s">
        <v>677</v>
      </c>
      <c r="C482" s="40" t="s">
        <v>346</v>
      </c>
      <c r="D482" s="4" t="s">
        <v>1717</v>
      </c>
      <c r="E482" s="259"/>
      <c r="F482" s="260"/>
      <c r="G482" s="4"/>
      <c r="H482" s="260"/>
      <c r="I482" s="40" t="s">
        <v>1559</v>
      </c>
      <c r="J482" s="260">
        <v>0.8</v>
      </c>
      <c r="K482" s="260">
        <f t="shared" si="8"/>
        <v>0.8</v>
      </c>
      <c r="L482" s="260"/>
      <c r="M482" s="29"/>
    </row>
    <row r="483" spans="1:13" ht="12.75">
      <c r="A483" s="40">
        <v>477</v>
      </c>
      <c r="B483" s="40" t="s">
        <v>1936</v>
      </c>
      <c r="C483" s="40" t="s">
        <v>346</v>
      </c>
      <c r="D483" s="4" t="s">
        <v>1622</v>
      </c>
      <c r="E483" s="271"/>
      <c r="F483" s="262"/>
      <c r="G483" s="262"/>
      <c r="H483" s="262"/>
      <c r="I483" s="4" t="s">
        <v>1559</v>
      </c>
      <c r="J483" s="265">
        <v>0.8</v>
      </c>
      <c r="K483" s="260">
        <f t="shared" si="8"/>
        <v>0.8</v>
      </c>
      <c r="L483" s="270"/>
      <c r="M483" s="29"/>
    </row>
    <row r="484" spans="1:13" ht="12.75">
      <c r="A484" s="40">
        <v>478</v>
      </c>
      <c r="B484" s="40" t="s">
        <v>1937</v>
      </c>
      <c r="C484" s="40" t="s">
        <v>346</v>
      </c>
      <c r="D484" s="4" t="s">
        <v>1546</v>
      </c>
      <c r="E484" s="259"/>
      <c r="F484" s="260"/>
      <c r="G484" s="4"/>
      <c r="H484" s="260"/>
      <c r="I484" s="40" t="s">
        <v>52</v>
      </c>
      <c r="J484" s="265">
        <v>0.75</v>
      </c>
      <c r="K484" s="260">
        <f t="shared" si="8"/>
        <v>0.75</v>
      </c>
      <c r="L484" s="260"/>
      <c r="M484" s="29"/>
    </row>
    <row r="485" spans="1:13" ht="25.5">
      <c r="A485" s="40">
        <v>479</v>
      </c>
      <c r="B485" s="40" t="s">
        <v>512</v>
      </c>
      <c r="C485" s="40" t="s">
        <v>346</v>
      </c>
      <c r="D485" s="4" t="s">
        <v>1611</v>
      </c>
      <c r="E485" s="268"/>
      <c r="F485" s="260"/>
      <c r="G485" s="4" t="s">
        <v>2413</v>
      </c>
      <c r="H485" s="40">
        <f>0.25+0.125</f>
        <v>0.375</v>
      </c>
      <c r="I485" s="40" t="s">
        <v>37</v>
      </c>
      <c r="J485" s="260">
        <v>1</v>
      </c>
      <c r="K485" s="260">
        <f t="shared" si="8"/>
        <v>1.375</v>
      </c>
      <c r="L485" s="260"/>
      <c r="M485" s="29"/>
    </row>
    <row r="486" spans="1:13" ht="12.75">
      <c r="A486" s="40">
        <v>481</v>
      </c>
      <c r="B486" s="40" t="s">
        <v>519</v>
      </c>
      <c r="C486" s="40" t="s">
        <v>346</v>
      </c>
      <c r="D486" s="4" t="s">
        <v>1571</v>
      </c>
      <c r="E486" s="259"/>
      <c r="F486" s="260"/>
      <c r="G486" s="4"/>
      <c r="H486" s="260"/>
      <c r="I486" s="40" t="s">
        <v>51</v>
      </c>
      <c r="J486" s="260">
        <v>0.6</v>
      </c>
      <c r="K486" s="260">
        <f t="shared" si="8"/>
        <v>0.6</v>
      </c>
      <c r="L486" s="260"/>
      <c r="M486" s="29"/>
    </row>
    <row r="487" spans="1:13" ht="12.75">
      <c r="A487" s="40">
        <v>482</v>
      </c>
      <c r="B487" s="40" t="s">
        <v>519</v>
      </c>
      <c r="C487" s="40" t="s">
        <v>346</v>
      </c>
      <c r="D487" s="4" t="s">
        <v>1611</v>
      </c>
      <c r="E487" s="259"/>
      <c r="F487" s="260"/>
      <c r="G487" s="4"/>
      <c r="H487" s="260"/>
      <c r="I487" s="40" t="s">
        <v>51</v>
      </c>
      <c r="J487" s="260">
        <v>0.6</v>
      </c>
      <c r="K487" s="260">
        <f t="shared" si="8"/>
        <v>0.6</v>
      </c>
      <c r="L487" s="260"/>
      <c r="M487" s="29"/>
    </row>
    <row r="488" spans="1:13" ht="12.75">
      <c r="A488" s="40">
        <v>483</v>
      </c>
      <c r="B488" s="40" t="s">
        <v>487</v>
      </c>
      <c r="C488" s="61" t="s">
        <v>346</v>
      </c>
      <c r="D488" s="4" t="s">
        <v>1683</v>
      </c>
      <c r="E488" s="259"/>
      <c r="F488" s="260"/>
      <c r="G488" s="61" t="s">
        <v>459</v>
      </c>
      <c r="H488" s="40">
        <f>0.5/4</f>
        <v>0.125</v>
      </c>
      <c r="I488" s="40"/>
      <c r="J488" s="40"/>
      <c r="K488" s="260">
        <f t="shared" si="8"/>
        <v>0.125</v>
      </c>
      <c r="L488" s="260"/>
      <c r="M488" s="29"/>
    </row>
    <row r="489" spans="1:13" ht="12.75">
      <c r="A489" s="40">
        <v>484</v>
      </c>
      <c r="B489" s="40" t="s">
        <v>556</v>
      </c>
      <c r="C489" s="40" t="s">
        <v>346</v>
      </c>
      <c r="D489" s="4" t="s">
        <v>1553</v>
      </c>
      <c r="E489" s="259"/>
      <c r="F489" s="260"/>
      <c r="G489" s="4"/>
      <c r="H489" s="260"/>
      <c r="I489" s="40" t="s">
        <v>1559</v>
      </c>
      <c r="J489" s="260">
        <f>4/5</f>
        <v>0.8</v>
      </c>
      <c r="K489" s="260">
        <f t="shared" si="8"/>
        <v>0.8</v>
      </c>
      <c r="L489" s="260"/>
      <c r="M489" s="29"/>
    </row>
    <row r="490" spans="1:13" ht="12.75">
      <c r="A490" s="40">
        <v>485</v>
      </c>
      <c r="B490" s="40" t="s">
        <v>556</v>
      </c>
      <c r="C490" s="40" t="s">
        <v>346</v>
      </c>
      <c r="D490" s="7" t="s">
        <v>1938</v>
      </c>
      <c r="E490" s="63" t="s">
        <v>317</v>
      </c>
      <c r="F490" s="262">
        <v>1</v>
      </c>
      <c r="G490" s="262"/>
      <c r="H490" s="262"/>
      <c r="I490" s="40"/>
      <c r="J490" s="260"/>
      <c r="K490" s="260">
        <f t="shared" si="8"/>
        <v>1</v>
      </c>
      <c r="L490" s="266"/>
      <c r="M490" s="29"/>
    </row>
    <row r="491" spans="1:13" ht="12.75">
      <c r="A491" s="40">
        <v>486</v>
      </c>
      <c r="B491" s="7" t="s">
        <v>1947</v>
      </c>
      <c r="C491" s="7" t="s">
        <v>346</v>
      </c>
      <c r="D491" s="7" t="s">
        <v>1753</v>
      </c>
      <c r="E491" s="132" t="s">
        <v>1329</v>
      </c>
      <c r="F491" s="7">
        <v>0.5</v>
      </c>
      <c r="G491" s="7"/>
      <c r="H491" s="7"/>
      <c r="I491" s="7"/>
      <c r="J491" s="7"/>
      <c r="K491" s="260">
        <f t="shared" si="8"/>
        <v>0.5</v>
      </c>
      <c r="L491" s="7"/>
      <c r="M491" s="29"/>
    </row>
    <row r="492" spans="1:13" ht="12.75">
      <c r="A492" s="40">
        <v>487</v>
      </c>
      <c r="B492" s="40" t="s">
        <v>989</v>
      </c>
      <c r="C492" s="40" t="s">
        <v>346</v>
      </c>
      <c r="D492" s="4" t="s">
        <v>1753</v>
      </c>
      <c r="E492" s="262"/>
      <c r="F492" s="262"/>
      <c r="G492" s="40"/>
      <c r="H492" s="40"/>
      <c r="I492" s="40" t="s">
        <v>51</v>
      </c>
      <c r="J492" s="260">
        <v>0.6</v>
      </c>
      <c r="K492" s="260">
        <f t="shared" si="8"/>
        <v>0.6</v>
      </c>
      <c r="L492" s="266"/>
      <c r="M492" s="29"/>
    </row>
    <row r="493" spans="1:13" ht="12.75">
      <c r="A493" s="40">
        <v>488</v>
      </c>
      <c r="B493" s="40" t="s">
        <v>1042</v>
      </c>
      <c r="C493" s="40" t="s">
        <v>346</v>
      </c>
      <c r="D493" s="4" t="s">
        <v>1442</v>
      </c>
      <c r="E493" s="259"/>
      <c r="F493" s="260"/>
      <c r="G493" s="4"/>
      <c r="H493" s="260"/>
      <c r="I493" s="7" t="s">
        <v>1624</v>
      </c>
      <c r="J493" s="260">
        <v>0.6</v>
      </c>
      <c r="K493" s="260">
        <f t="shared" si="8"/>
        <v>0.6</v>
      </c>
      <c r="L493" s="260"/>
      <c r="M493" s="29"/>
    </row>
    <row r="494" spans="1:13" ht="38.25">
      <c r="A494" s="40">
        <v>489</v>
      </c>
      <c r="B494" s="40" t="s">
        <v>1939</v>
      </c>
      <c r="C494" s="4" t="s">
        <v>346</v>
      </c>
      <c r="D494" s="4" t="s">
        <v>119</v>
      </c>
      <c r="E494" s="132" t="s">
        <v>1940</v>
      </c>
      <c r="F494" s="7">
        <v>0.8333</v>
      </c>
      <c r="G494" s="61" t="s">
        <v>1941</v>
      </c>
      <c r="H494" s="40">
        <v>0.584</v>
      </c>
      <c r="I494" s="40"/>
      <c r="J494" s="40"/>
      <c r="K494" s="260">
        <f t="shared" si="8"/>
        <v>1.4173</v>
      </c>
      <c r="L494" s="260"/>
      <c r="M494" s="29"/>
    </row>
    <row r="495" spans="1:13" ht="12.75">
      <c r="A495" s="40">
        <v>490</v>
      </c>
      <c r="B495" s="40" t="s">
        <v>448</v>
      </c>
      <c r="C495" s="40" t="s">
        <v>346</v>
      </c>
      <c r="D495" s="4" t="s">
        <v>1611</v>
      </c>
      <c r="E495" s="259"/>
      <c r="F495" s="260"/>
      <c r="G495" s="4"/>
      <c r="H495" s="260"/>
      <c r="I495" s="7" t="s">
        <v>303</v>
      </c>
      <c r="J495" s="260">
        <v>0.6</v>
      </c>
      <c r="K495" s="260">
        <f t="shared" si="8"/>
        <v>0.6</v>
      </c>
      <c r="L495" s="260"/>
      <c r="M495" s="29"/>
    </row>
    <row r="496" spans="1:13" ht="12.75">
      <c r="A496" s="40">
        <v>491</v>
      </c>
      <c r="B496" s="40" t="s">
        <v>448</v>
      </c>
      <c r="C496" s="4" t="s">
        <v>346</v>
      </c>
      <c r="D496" s="4" t="s">
        <v>1432</v>
      </c>
      <c r="E496" s="259"/>
      <c r="F496" s="260"/>
      <c r="G496" s="61" t="s">
        <v>459</v>
      </c>
      <c r="H496" s="40">
        <f>0.5/4</f>
        <v>0.125</v>
      </c>
      <c r="I496" s="40"/>
      <c r="J496" s="40"/>
      <c r="K496" s="260">
        <f t="shared" si="8"/>
        <v>0.125</v>
      </c>
      <c r="L496" s="260"/>
      <c r="M496" s="29"/>
    </row>
    <row r="497" spans="1:13" ht="25.5">
      <c r="A497" s="40">
        <v>492</v>
      </c>
      <c r="B497" s="40" t="s">
        <v>1639</v>
      </c>
      <c r="C497" s="40" t="s">
        <v>346</v>
      </c>
      <c r="D497" s="4" t="s">
        <v>1541</v>
      </c>
      <c r="E497" s="259"/>
      <c r="F497" s="260"/>
      <c r="G497" s="4"/>
      <c r="H497" s="260"/>
      <c r="I497" s="40" t="s">
        <v>2421</v>
      </c>
      <c r="J497" s="260">
        <f>1.75</f>
        <v>1.75</v>
      </c>
      <c r="K497" s="260">
        <f t="shared" si="8"/>
        <v>1.75</v>
      </c>
      <c r="L497" s="260"/>
      <c r="M497" s="29"/>
    </row>
    <row r="498" spans="1:13" ht="12.75">
      <c r="A498" s="40">
        <v>493</v>
      </c>
      <c r="B498" s="40" t="s">
        <v>1942</v>
      </c>
      <c r="C498" s="61" t="s">
        <v>346</v>
      </c>
      <c r="D498" s="4" t="s">
        <v>1822</v>
      </c>
      <c r="E498" s="259"/>
      <c r="F498" s="260"/>
      <c r="G498" s="61" t="s">
        <v>459</v>
      </c>
      <c r="H498" s="40">
        <f>0.5/4</f>
        <v>0.125</v>
      </c>
      <c r="I498" s="40"/>
      <c r="J498" s="40"/>
      <c r="K498" s="260">
        <f t="shared" si="8"/>
        <v>0.125</v>
      </c>
      <c r="L498" s="260"/>
      <c r="M498" s="29"/>
    </row>
    <row r="499" spans="1:13" ht="12.75">
      <c r="A499" s="40">
        <v>494</v>
      </c>
      <c r="B499" s="40" t="s">
        <v>623</v>
      </c>
      <c r="C499" s="40" t="s">
        <v>346</v>
      </c>
      <c r="D499" s="276" t="s">
        <v>1442</v>
      </c>
      <c r="E499" s="271"/>
      <c r="F499" s="262"/>
      <c r="G499" s="61" t="s">
        <v>638</v>
      </c>
      <c r="H499" s="40">
        <v>0.167</v>
      </c>
      <c r="I499" s="40"/>
      <c r="J499" s="40"/>
      <c r="K499" s="260">
        <f t="shared" si="8"/>
        <v>0.167</v>
      </c>
      <c r="L499" s="260"/>
      <c r="M499" s="29"/>
    </row>
    <row r="500" spans="1:13" ht="12.75">
      <c r="A500" s="40">
        <v>495</v>
      </c>
      <c r="B500" s="40" t="s">
        <v>1891</v>
      </c>
      <c r="C500" s="40" t="s">
        <v>346</v>
      </c>
      <c r="D500" s="4" t="s">
        <v>1943</v>
      </c>
      <c r="E500" s="132" t="s">
        <v>343</v>
      </c>
      <c r="F500" s="7">
        <v>1</v>
      </c>
      <c r="G500" s="4"/>
      <c r="H500" s="260"/>
      <c r="I500" s="40" t="s">
        <v>51</v>
      </c>
      <c r="J500" s="260">
        <v>0.6</v>
      </c>
      <c r="K500" s="260">
        <f t="shared" si="8"/>
        <v>1.6</v>
      </c>
      <c r="L500" s="260"/>
      <c r="M500" s="29"/>
    </row>
    <row r="501" spans="1:13" ht="12.75">
      <c r="A501" s="40">
        <v>496</v>
      </c>
      <c r="B501" s="40" t="s">
        <v>1521</v>
      </c>
      <c r="C501" s="4" t="s">
        <v>346</v>
      </c>
      <c r="D501" s="4" t="s">
        <v>256</v>
      </c>
      <c r="E501" s="63" t="s">
        <v>1175</v>
      </c>
      <c r="F501" s="262">
        <v>0.33</v>
      </c>
      <c r="G501" s="61" t="s">
        <v>419</v>
      </c>
      <c r="H501" s="40">
        <f>0.5/3</f>
        <v>0.16666666666666666</v>
      </c>
      <c r="I501" s="40"/>
      <c r="J501" s="40"/>
      <c r="K501" s="260">
        <f t="shared" si="8"/>
        <v>0.4966666666666667</v>
      </c>
      <c r="L501" s="260"/>
      <c r="M501" s="29"/>
    </row>
    <row r="502" spans="1:13" ht="25.5">
      <c r="A502" s="40">
        <v>497</v>
      </c>
      <c r="B502" s="40" t="s">
        <v>1944</v>
      </c>
      <c r="C502" s="40" t="str">
        <f>RIGHT(B502,LEN(B502)-FIND("@",SUBSTITUTE(B502," ","@",LEN(B502)-LEN(SUBSTITUTE(B502," ","")))))</f>
        <v>Phương</v>
      </c>
      <c r="D502" s="75" t="s">
        <v>1945</v>
      </c>
      <c r="E502" s="259"/>
      <c r="F502" s="260"/>
      <c r="G502" s="4"/>
      <c r="H502" s="260"/>
      <c r="I502" s="40" t="s">
        <v>1946</v>
      </c>
      <c r="J502" s="265">
        <v>1</v>
      </c>
      <c r="K502" s="260">
        <f t="shared" si="8"/>
        <v>1</v>
      </c>
      <c r="L502" s="260"/>
      <c r="M502" s="29"/>
    </row>
    <row r="503" spans="1:13" ht="12.75">
      <c r="A503" s="40">
        <v>498</v>
      </c>
      <c r="B503" s="40" t="s">
        <v>1949</v>
      </c>
      <c r="C503" s="40" t="s">
        <v>344</v>
      </c>
      <c r="D503" s="4" t="s">
        <v>1611</v>
      </c>
      <c r="E503" s="268"/>
      <c r="F503" s="40"/>
      <c r="G503" s="4" t="s">
        <v>1542</v>
      </c>
      <c r="H503" s="40">
        <f>1/4</f>
        <v>0.25</v>
      </c>
      <c r="I503" s="40"/>
      <c r="J503" s="40"/>
      <c r="K503" s="260">
        <f t="shared" si="8"/>
        <v>0.25</v>
      </c>
      <c r="L503" s="260"/>
      <c r="M503" s="29"/>
    </row>
    <row r="504" spans="1:13" ht="12.75">
      <c r="A504" s="40">
        <v>499</v>
      </c>
      <c r="B504" s="40" t="s">
        <v>523</v>
      </c>
      <c r="C504" s="61" t="s">
        <v>344</v>
      </c>
      <c r="D504" s="4" t="s">
        <v>1427</v>
      </c>
      <c r="E504" s="259"/>
      <c r="F504" s="260"/>
      <c r="G504" s="61" t="s">
        <v>481</v>
      </c>
      <c r="H504" s="40">
        <v>0.1</v>
      </c>
      <c r="I504" s="40"/>
      <c r="J504" s="40"/>
      <c r="K504" s="260">
        <f t="shared" si="8"/>
        <v>0.1</v>
      </c>
      <c r="L504" s="260"/>
      <c r="M504" s="29"/>
    </row>
    <row r="505" spans="1:13" ht="12.75">
      <c r="A505" s="40">
        <v>500</v>
      </c>
      <c r="B505" s="262" t="s">
        <v>488</v>
      </c>
      <c r="C505" s="262" t="s">
        <v>344</v>
      </c>
      <c r="D505" s="282" t="s">
        <v>1546</v>
      </c>
      <c r="E505" s="262"/>
      <c r="F505" s="262"/>
      <c r="G505" s="4" t="s">
        <v>1554</v>
      </c>
      <c r="H505" s="40">
        <v>0.1</v>
      </c>
      <c r="I505" s="40"/>
      <c r="J505" s="40"/>
      <c r="K505" s="260">
        <f t="shared" si="8"/>
        <v>0.1</v>
      </c>
      <c r="L505" s="260"/>
      <c r="M505" s="29"/>
    </row>
    <row r="506" spans="1:13" ht="12.75">
      <c r="A506" s="40">
        <v>501</v>
      </c>
      <c r="B506" s="40" t="s">
        <v>1248</v>
      </c>
      <c r="C506" s="40" t="s">
        <v>344</v>
      </c>
      <c r="D506" s="4" t="s">
        <v>1640</v>
      </c>
      <c r="E506" s="40"/>
      <c r="F506" s="260"/>
      <c r="G506" s="61"/>
      <c r="H506" s="40"/>
      <c r="I506" s="40" t="s">
        <v>51</v>
      </c>
      <c r="J506" s="260">
        <v>0.6</v>
      </c>
      <c r="K506" s="260">
        <f t="shared" si="8"/>
        <v>0.6</v>
      </c>
      <c r="L506" s="260"/>
      <c r="M506" s="29"/>
    </row>
    <row r="507" spans="1:13" ht="12.75">
      <c r="A507" s="40">
        <v>502</v>
      </c>
      <c r="B507" s="40" t="s">
        <v>1147</v>
      </c>
      <c r="C507" s="40" t="s">
        <v>344</v>
      </c>
      <c r="D507" s="4" t="s">
        <v>1551</v>
      </c>
      <c r="E507" s="40"/>
      <c r="F507" s="260"/>
      <c r="G507" s="61"/>
      <c r="H507" s="40"/>
      <c r="I507" s="7" t="s">
        <v>303</v>
      </c>
      <c r="J507" s="260">
        <v>0.6</v>
      </c>
      <c r="K507" s="260">
        <f t="shared" si="8"/>
        <v>0.6</v>
      </c>
      <c r="L507" s="260"/>
      <c r="M507" s="29"/>
    </row>
    <row r="508" spans="1:13" ht="12.75">
      <c r="A508" s="40">
        <v>503</v>
      </c>
      <c r="B508" s="40" t="s">
        <v>533</v>
      </c>
      <c r="C508" s="40" t="s">
        <v>659</v>
      </c>
      <c r="D508" s="4" t="s">
        <v>1950</v>
      </c>
      <c r="E508" s="264"/>
      <c r="F508" s="260"/>
      <c r="G508" s="61"/>
      <c r="H508" s="260"/>
      <c r="I508" s="40" t="s">
        <v>70</v>
      </c>
      <c r="J508" s="260">
        <v>0.6</v>
      </c>
      <c r="K508" s="260">
        <f t="shared" si="8"/>
        <v>0.6</v>
      </c>
      <c r="L508" s="260"/>
      <c r="M508" s="29"/>
    </row>
    <row r="509" spans="1:13" ht="12.75">
      <c r="A509" s="40">
        <v>504</v>
      </c>
      <c r="B509" s="40" t="s">
        <v>488</v>
      </c>
      <c r="C509" s="40" t="s">
        <v>659</v>
      </c>
      <c r="D509" s="4" t="s">
        <v>1633</v>
      </c>
      <c r="E509" s="259"/>
      <c r="F509" s="260"/>
      <c r="G509" s="4"/>
      <c r="H509" s="260"/>
      <c r="I509" s="40" t="s">
        <v>1656</v>
      </c>
      <c r="J509" s="260">
        <v>0.6</v>
      </c>
      <c r="K509" s="260">
        <f t="shared" si="8"/>
        <v>0.6</v>
      </c>
      <c r="L509" s="260"/>
      <c r="M509" s="29"/>
    </row>
    <row r="510" spans="1:13" ht="12.75">
      <c r="A510" s="40">
        <v>505</v>
      </c>
      <c r="B510" s="40" t="s">
        <v>1951</v>
      </c>
      <c r="C510" s="40" t="s">
        <v>949</v>
      </c>
      <c r="D510" s="4" t="s">
        <v>1548</v>
      </c>
      <c r="E510" s="262"/>
      <c r="F510" s="262"/>
      <c r="G510" s="262"/>
      <c r="H510" s="262"/>
      <c r="I510" s="7" t="s">
        <v>1624</v>
      </c>
      <c r="J510" s="260">
        <v>0.6</v>
      </c>
      <c r="K510" s="260">
        <f t="shared" si="8"/>
        <v>0.6</v>
      </c>
      <c r="L510" s="266"/>
      <c r="M510" s="29"/>
    </row>
    <row r="511" spans="1:13" ht="12.75">
      <c r="A511" s="40">
        <v>506</v>
      </c>
      <c r="B511" s="40" t="s">
        <v>496</v>
      </c>
      <c r="C511" s="40" t="s">
        <v>497</v>
      </c>
      <c r="D511" s="7" t="s">
        <v>1952</v>
      </c>
      <c r="E511" s="63" t="s">
        <v>1175</v>
      </c>
      <c r="F511" s="262">
        <f>1/3</f>
        <v>0.3333333333333333</v>
      </c>
      <c r="G511" s="262"/>
      <c r="H511" s="262"/>
      <c r="I511" s="40"/>
      <c r="J511" s="260"/>
      <c r="K511" s="260">
        <f t="shared" si="8"/>
        <v>0.3333333333333333</v>
      </c>
      <c r="L511" s="266"/>
      <c r="M511" s="29"/>
    </row>
    <row r="512" spans="1:13" ht="25.5">
      <c r="A512" s="40">
        <v>507</v>
      </c>
      <c r="B512" s="40" t="s">
        <v>496</v>
      </c>
      <c r="C512" s="61" t="s">
        <v>497</v>
      </c>
      <c r="D512" s="4" t="s">
        <v>1611</v>
      </c>
      <c r="E512" s="259"/>
      <c r="F512" s="260"/>
      <c r="G512" s="61" t="s">
        <v>1953</v>
      </c>
      <c r="H512" s="40">
        <v>0.667</v>
      </c>
      <c r="I512" s="40"/>
      <c r="J512" s="40"/>
      <c r="K512" s="260">
        <f t="shared" si="8"/>
        <v>0.667</v>
      </c>
      <c r="L512" s="260"/>
      <c r="M512" s="29"/>
    </row>
    <row r="513" spans="1:13" ht="12.75">
      <c r="A513" s="40">
        <v>508</v>
      </c>
      <c r="B513" s="40" t="s">
        <v>552</v>
      </c>
      <c r="C513" s="61" t="s">
        <v>553</v>
      </c>
      <c r="D513" s="4" t="s">
        <v>1822</v>
      </c>
      <c r="E513" s="259"/>
      <c r="F513" s="260"/>
      <c r="G513" s="61" t="s">
        <v>481</v>
      </c>
      <c r="H513" s="40">
        <v>0.1</v>
      </c>
      <c r="I513" s="40"/>
      <c r="J513" s="40"/>
      <c r="K513" s="260">
        <f t="shared" si="8"/>
        <v>0.1</v>
      </c>
      <c r="L513" s="260"/>
      <c r="M513" s="29"/>
    </row>
    <row r="514" spans="1:13" ht="63.75">
      <c r="A514" s="40">
        <v>509</v>
      </c>
      <c r="B514" s="40" t="s">
        <v>1957</v>
      </c>
      <c r="C514" s="40" t="s">
        <v>470</v>
      </c>
      <c r="D514" s="4" t="s">
        <v>1613</v>
      </c>
      <c r="E514" s="259"/>
      <c r="F514" s="260"/>
      <c r="G514" s="61" t="s">
        <v>2412</v>
      </c>
      <c r="H514" s="40">
        <f>1/3+0.5+0.25</f>
        <v>1.0833333333333333</v>
      </c>
      <c r="I514" s="40" t="s">
        <v>55</v>
      </c>
      <c r="J514" s="260">
        <v>0.6</v>
      </c>
      <c r="K514" s="260">
        <f t="shared" si="8"/>
        <v>1.6833333333333331</v>
      </c>
      <c r="L514" s="260"/>
      <c r="M514" s="29"/>
    </row>
    <row r="515" spans="1:13" ht="12.75">
      <c r="A515" s="40">
        <v>510</v>
      </c>
      <c r="B515" s="40" t="s">
        <v>1957</v>
      </c>
      <c r="C515" s="40" t="s">
        <v>470</v>
      </c>
      <c r="D515" s="75" t="s">
        <v>1958</v>
      </c>
      <c r="E515" s="275"/>
      <c r="F515" s="262"/>
      <c r="G515" s="61"/>
      <c r="H515" s="40">
        <v>0.25</v>
      </c>
      <c r="I515" s="40"/>
      <c r="J515" s="40"/>
      <c r="K515" s="260">
        <f t="shared" si="8"/>
        <v>0.25</v>
      </c>
      <c r="L515" s="260"/>
      <c r="M515" s="29"/>
    </row>
    <row r="516" spans="1:13" ht="12.75">
      <c r="A516" s="40">
        <v>511</v>
      </c>
      <c r="B516" s="7" t="s">
        <v>1957</v>
      </c>
      <c r="C516" s="7" t="s">
        <v>470</v>
      </c>
      <c r="D516" s="7" t="s">
        <v>1613</v>
      </c>
      <c r="E516" s="132" t="s">
        <v>1329</v>
      </c>
      <c r="F516" s="7">
        <v>0.5</v>
      </c>
      <c r="G516" s="132"/>
      <c r="H516" s="7"/>
      <c r="I516" s="7"/>
      <c r="J516" s="7"/>
      <c r="K516" s="260">
        <f t="shared" si="8"/>
        <v>0.5</v>
      </c>
      <c r="L516" s="7"/>
      <c r="M516" s="29"/>
    </row>
    <row r="517" spans="1:13" ht="12.75">
      <c r="A517" s="40">
        <v>512</v>
      </c>
      <c r="B517" s="40" t="s">
        <v>1959</v>
      </c>
      <c r="C517" s="40" t="s">
        <v>470</v>
      </c>
      <c r="D517" s="4" t="s">
        <v>1630</v>
      </c>
      <c r="E517" s="259"/>
      <c r="F517" s="260"/>
      <c r="G517" s="4"/>
      <c r="H517" s="260"/>
      <c r="I517" s="40" t="s">
        <v>255</v>
      </c>
      <c r="J517" s="260">
        <v>0.8</v>
      </c>
      <c r="K517" s="260">
        <f t="shared" si="8"/>
        <v>0.8</v>
      </c>
      <c r="L517" s="260"/>
      <c r="M517" s="29"/>
    </row>
    <row r="518" spans="1:13" ht="12.75">
      <c r="A518" s="40">
        <v>513</v>
      </c>
      <c r="B518" s="40" t="s">
        <v>699</v>
      </c>
      <c r="C518" s="40" t="s">
        <v>470</v>
      </c>
      <c r="D518" s="4" t="s">
        <v>1560</v>
      </c>
      <c r="E518" s="263"/>
      <c r="F518" s="260"/>
      <c r="G518" s="4"/>
      <c r="H518" s="260"/>
      <c r="I518" s="40" t="s">
        <v>70</v>
      </c>
      <c r="J518" s="260">
        <v>0.6</v>
      </c>
      <c r="K518" s="260">
        <f t="shared" si="8"/>
        <v>0.6</v>
      </c>
      <c r="L518" s="260"/>
      <c r="M518" s="29"/>
    </row>
    <row r="519" spans="1:13" ht="12.75">
      <c r="A519" s="40">
        <v>514</v>
      </c>
      <c r="B519" s="40" t="s">
        <v>436</v>
      </c>
      <c r="C519" s="40" t="s">
        <v>470</v>
      </c>
      <c r="D519" s="4" t="s">
        <v>1615</v>
      </c>
      <c r="E519" s="259"/>
      <c r="F519" s="260"/>
      <c r="G519" s="4"/>
      <c r="H519" s="260"/>
      <c r="I519" s="40" t="s">
        <v>70</v>
      </c>
      <c r="J519" s="260">
        <v>0.6</v>
      </c>
      <c r="K519" s="260">
        <f aca="true" t="shared" si="9" ref="K519:K582">J519+H519+F519</f>
        <v>0.6</v>
      </c>
      <c r="L519" s="260"/>
      <c r="M519" s="29"/>
    </row>
    <row r="520" spans="1:13" ht="12.75">
      <c r="A520" s="40">
        <v>515</v>
      </c>
      <c r="B520" s="40" t="s">
        <v>576</v>
      </c>
      <c r="C520" s="40" t="s">
        <v>470</v>
      </c>
      <c r="D520" s="75" t="s">
        <v>1718</v>
      </c>
      <c r="E520" s="40"/>
      <c r="F520" s="260"/>
      <c r="G520" s="61" t="s">
        <v>632</v>
      </c>
      <c r="H520" s="40">
        <v>0.1</v>
      </c>
      <c r="I520" s="40"/>
      <c r="J520" s="40"/>
      <c r="K520" s="260">
        <f t="shared" si="9"/>
        <v>0.1</v>
      </c>
      <c r="L520" s="260"/>
      <c r="M520" s="29"/>
    </row>
    <row r="521" spans="1:13" ht="12.75">
      <c r="A521" s="40">
        <v>516</v>
      </c>
      <c r="B521" s="40" t="s">
        <v>1960</v>
      </c>
      <c r="C521" s="61" t="s">
        <v>470</v>
      </c>
      <c r="D521" s="4" t="s">
        <v>1598</v>
      </c>
      <c r="E521" s="259"/>
      <c r="F521" s="260"/>
      <c r="G521" s="61" t="s">
        <v>415</v>
      </c>
      <c r="H521" s="40">
        <v>0.5</v>
      </c>
      <c r="I521" s="40"/>
      <c r="J521" s="40"/>
      <c r="K521" s="260">
        <f t="shared" si="9"/>
        <v>0.5</v>
      </c>
      <c r="L521" s="260"/>
      <c r="M521" s="29"/>
    </row>
    <row r="522" spans="1:13" ht="12.75">
      <c r="A522" s="40">
        <v>517</v>
      </c>
      <c r="B522" s="40" t="s">
        <v>493</v>
      </c>
      <c r="C522" s="4" t="s">
        <v>589</v>
      </c>
      <c r="D522" s="4" t="s">
        <v>1546</v>
      </c>
      <c r="E522" s="271"/>
      <c r="F522" s="262"/>
      <c r="G522" s="4" t="s">
        <v>1554</v>
      </c>
      <c r="H522" s="40">
        <v>0.1</v>
      </c>
      <c r="I522" s="40"/>
      <c r="J522" s="40"/>
      <c r="K522" s="260">
        <f t="shared" si="9"/>
        <v>0.1</v>
      </c>
      <c r="L522" s="260"/>
      <c r="M522" s="29"/>
    </row>
    <row r="523" spans="1:13" ht="12.75">
      <c r="A523" s="40">
        <v>518</v>
      </c>
      <c r="B523" s="40" t="s">
        <v>493</v>
      </c>
      <c r="C523" s="40" t="s">
        <v>511</v>
      </c>
      <c r="D523" s="4" t="s">
        <v>1442</v>
      </c>
      <c r="E523" s="259"/>
      <c r="F523" s="263"/>
      <c r="G523" s="260"/>
      <c r="H523" s="4"/>
      <c r="I523" s="262" t="s">
        <v>1549</v>
      </c>
      <c r="J523" s="265">
        <v>0.8</v>
      </c>
      <c r="K523" s="260">
        <f t="shared" si="9"/>
        <v>0.8</v>
      </c>
      <c r="L523" s="4"/>
      <c r="M523" s="29"/>
    </row>
    <row r="524" spans="1:13" ht="12.75">
      <c r="A524" s="40">
        <v>519</v>
      </c>
      <c r="B524" s="40" t="s">
        <v>2403</v>
      </c>
      <c r="C524" s="4" t="s">
        <v>511</v>
      </c>
      <c r="D524" s="4" t="s">
        <v>1927</v>
      </c>
      <c r="E524" s="264"/>
      <c r="F524" s="262"/>
      <c r="G524" s="61" t="s">
        <v>415</v>
      </c>
      <c r="H524" s="40">
        <v>0.5</v>
      </c>
      <c r="I524" s="40"/>
      <c r="J524" s="40"/>
      <c r="K524" s="260">
        <f t="shared" si="9"/>
        <v>0.5</v>
      </c>
      <c r="L524" s="260"/>
      <c r="M524" s="29"/>
    </row>
    <row r="525" spans="1:13" ht="12.75">
      <c r="A525" s="40">
        <v>520</v>
      </c>
      <c r="B525" s="40" t="s">
        <v>595</v>
      </c>
      <c r="C525" s="40" t="s">
        <v>511</v>
      </c>
      <c r="D525" s="7" t="s">
        <v>1858</v>
      </c>
      <c r="E525" s="63" t="s">
        <v>313</v>
      </c>
      <c r="F525" s="260">
        <v>1</v>
      </c>
      <c r="G525" s="4"/>
      <c r="H525" s="260"/>
      <c r="I525" s="40"/>
      <c r="J525" s="260"/>
      <c r="K525" s="260">
        <f t="shared" si="9"/>
        <v>1</v>
      </c>
      <c r="L525" s="260"/>
      <c r="M525" s="29"/>
    </row>
    <row r="526" spans="1:13" ht="12.75">
      <c r="A526" s="40">
        <v>521</v>
      </c>
      <c r="B526" s="40" t="s">
        <v>509</v>
      </c>
      <c r="C526" s="40" t="s">
        <v>560</v>
      </c>
      <c r="D526" s="4" t="s">
        <v>1670</v>
      </c>
      <c r="E526" s="259"/>
      <c r="F526" s="260"/>
      <c r="G526" s="4"/>
      <c r="H526" s="260"/>
      <c r="I526" s="7" t="s">
        <v>303</v>
      </c>
      <c r="J526" s="260"/>
      <c r="K526" s="260">
        <f t="shared" si="9"/>
        <v>0</v>
      </c>
      <c r="L526" s="260"/>
      <c r="M526" s="29"/>
    </row>
    <row r="527" spans="1:13" ht="25.5">
      <c r="A527" s="40">
        <v>522</v>
      </c>
      <c r="B527" s="40" t="s">
        <v>1754</v>
      </c>
      <c r="C527" s="272" t="s">
        <v>560</v>
      </c>
      <c r="D527" s="276" t="s">
        <v>1608</v>
      </c>
      <c r="E527" s="268"/>
      <c r="F527" s="40"/>
      <c r="G527" s="4" t="s">
        <v>1627</v>
      </c>
      <c r="H527" s="40">
        <v>0.1</v>
      </c>
      <c r="I527" s="40"/>
      <c r="J527" s="40"/>
      <c r="K527" s="260">
        <f t="shared" si="9"/>
        <v>0.1</v>
      </c>
      <c r="L527" s="260"/>
      <c r="M527" s="29"/>
    </row>
    <row r="528" spans="1:13" ht="12.75">
      <c r="A528" s="40">
        <v>523</v>
      </c>
      <c r="B528" s="40" t="s">
        <v>1962</v>
      </c>
      <c r="C528" s="40" t="s">
        <v>867</v>
      </c>
      <c r="D528" s="4" t="s">
        <v>1963</v>
      </c>
      <c r="E528" s="268"/>
      <c r="F528" s="40"/>
      <c r="G528" s="40"/>
      <c r="H528" s="40"/>
      <c r="I528" s="40" t="s">
        <v>55</v>
      </c>
      <c r="J528" s="260">
        <v>0.6</v>
      </c>
      <c r="K528" s="260">
        <f t="shared" si="9"/>
        <v>0.6</v>
      </c>
      <c r="L528" s="4"/>
      <c r="M528" s="29"/>
    </row>
    <row r="529" spans="1:13" ht="12.75">
      <c r="A529" s="40">
        <v>524</v>
      </c>
      <c r="B529" s="7" t="s">
        <v>1964</v>
      </c>
      <c r="C529" s="7" t="s">
        <v>366</v>
      </c>
      <c r="D529" s="7" t="s">
        <v>1965</v>
      </c>
      <c r="E529" s="132" t="s">
        <v>356</v>
      </c>
      <c r="F529" s="7">
        <v>1</v>
      </c>
      <c r="G529" s="7"/>
      <c r="H529" s="7"/>
      <c r="I529" s="167"/>
      <c r="J529" s="167"/>
      <c r="K529" s="260">
        <f t="shared" si="9"/>
        <v>1</v>
      </c>
      <c r="L529" s="7"/>
      <c r="M529" s="29"/>
    </row>
    <row r="530" spans="1:13" ht="12.75">
      <c r="A530" s="40">
        <v>525</v>
      </c>
      <c r="B530" s="40" t="s">
        <v>437</v>
      </c>
      <c r="C530" s="40" t="s">
        <v>366</v>
      </c>
      <c r="D530" s="4" t="s">
        <v>1651</v>
      </c>
      <c r="E530" s="259"/>
      <c r="F530" s="260"/>
      <c r="G530" s="4"/>
      <c r="H530" s="260"/>
      <c r="I530" s="40" t="s">
        <v>76</v>
      </c>
      <c r="J530" s="260">
        <v>1</v>
      </c>
      <c r="K530" s="260">
        <f t="shared" si="9"/>
        <v>1</v>
      </c>
      <c r="L530" s="260"/>
      <c r="M530" s="29"/>
    </row>
    <row r="531" spans="1:13" ht="51">
      <c r="A531" s="40">
        <v>526</v>
      </c>
      <c r="B531" s="40" t="s">
        <v>467</v>
      </c>
      <c r="C531" s="61" t="s">
        <v>366</v>
      </c>
      <c r="D531" s="4" t="s">
        <v>1589</v>
      </c>
      <c r="E531" s="263"/>
      <c r="F531" s="260"/>
      <c r="G531" s="61" t="s">
        <v>1739</v>
      </c>
      <c r="H531" s="40">
        <f>0.5+0.167</f>
        <v>0.667</v>
      </c>
      <c r="I531" s="40"/>
      <c r="J531" s="40"/>
      <c r="K531" s="260">
        <f t="shared" si="9"/>
        <v>0.667</v>
      </c>
      <c r="L531" s="260"/>
      <c r="M531" s="29"/>
    </row>
    <row r="532" spans="1:13" ht="12.75">
      <c r="A532" s="40">
        <v>527</v>
      </c>
      <c r="B532" s="61" t="s">
        <v>467</v>
      </c>
      <c r="C532" s="4" t="s">
        <v>366</v>
      </c>
      <c r="D532" s="75" t="s">
        <v>2415</v>
      </c>
      <c r="E532" s="259"/>
      <c r="F532" s="40"/>
      <c r="G532" s="4" t="s">
        <v>1577</v>
      </c>
      <c r="H532" s="40">
        <v>0.167</v>
      </c>
      <c r="I532" s="40"/>
      <c r="J532" s="40"/>
      <c r="K532" s="260">
        <f t="shared" si="9"/>
        <v>0.167</v>
      </c>
      <c r="L532" s="260"/>
      <c r="M532" s="29"/>
    </row>
    <row r="533" spans="1:13" ht="12.75">
      <c r="A533" s="40">
        <v>528</v>
      </c>
      <c r="B533" s="40" t="s">
        <v>964</v>
      </c>
      <c r="C533" s="40" t="s">
        <v>543</v>
      </c>
      <c r="D533" s="4" t="s">
        <v>1611</v>
      </c>
      <c r="E533" s="259"/>
      <c r="F533" s="260"/>
      <c r="G533" s="4"/>
      <c r="H533" s="260"/>
      <c r="I533" s="40" t="s">
        <v>51</v>
      </c>
      <c r="J533" s="260">
        <v>0.6</v>
      </c>
      <c r="K533" s="260">
        <f t="shared" si="9"/>
        <v>0.6</v>
      </c>
      <c r="L533" s="260"/>
      <c r="M533" s="29"/>
    </row>
    <row r="534" spans="1:13" ht="12.75">
      <c r="A534" s="40">
        <v>529</v>
      </c>
      <c r="B534" s="40" t="s">
        <v>355</v>
      </c>
      <c r="C534" s="40" t="s">
        <v>543</v>
      </c>
      <c r="D534" s="4" t="s">
        <v>1546</v>
      </c>
      <c r="E534" s="271"/>
      <c r="F534" s="262"/>
      <c r="G534" s="262"/>
      <c r="H534" s="262"/>
      <c r="I534" s="40" t="s">
        <v>52</v>
      </c>
      <c r="J534" s="265">
        <v>0.75</v>
      </c>
      <c r="K534" s="260">
        <f t="shared" si="9"/>
        <v>0.75</v>
      </c>
      <c r="L534" s="266"/>
      <c r="M534" s="29"/>
    </row>
    <row r="535" spans="1:13" ht="51">
      <c r="A535" s="40">
        <v>530</v>
      </c>
      <c r="B535" s="40" t="s">
        <v>542</v>
      </c>
      <c r="C535" s="40" t="s">
        <v>543</v>
      </c>
      <c r="D535" s="4" t="s">
        <v>1629</v>
      </c>
      <c r="E535" s="271"/>
      <c r="F535" s="262"/>
      <c r="G535" s="61" t="s">
        <v>1840</v>
      </c>
      <c r="H535" s="40">
        <v>0.6</v>
      </c>
      <c r="I535" s="40"/>
      <c r="J535" s="40"/>
      <c r="K535" s="260">
        <f t="shared" si="9"/>
        <v>0.6</v>
      </c>
      <c r="L535" s="260"/>
      <c r="M535" s="29"/>
    </row>
    <row r="536" spans="1:13" ht="25.5">
      <c r="A536" s="40">
        <v>531</v>
      </c>
      <c r="B536" s="40" t="s">
        <v>554</v>
      </c>
      <c r="C536" s="61" t="s">
        <v>543</v>
      </c>
      <c r="D536" s="4" t="s">
        <v>1437</v>
      </c>
      <c r="E536" s="259"/>
      <c r="F536" s="260"/>
      <c r="G536" s="61" t="s">
        <v>1470</v>
      </c>
      <c r="H536" s="40">
        <v>1</v>
      </c>
      <c r="I536" s="40"/>
      <c r="J536" s="40"/>
      <c r="K536" s="260">
        <f t="shared" si="9"/>
        <v>1</v>
      </c>
      <c r="L536" s="260"/>
      <c r="M536" s="29"/>
    </row>
    <row r="537" spans="1:13" ht="12.75">
      <c r="A537" s="40">
        <v>532</v>
      </c>
      <c r="B537" s="40" t="s">
        <v>1966</v>
      </c>
      <c r="C537" s="40" t="s">
        <v>585</v>
      </c>
      <c r="D537" s="4" t="s">
        <v>1615</v>
      </c>
      <c r="E537" s="40"/>
      <c r="F537" s="260"/>
      <c r="G537" s="4"/>
      <c r="H537" s="260"/>
      <c r="I537" s="40" t="s">
        <v>55</v>
      </c>
      <c r="J537" s="260">
        <v>0.6</v>
      </c>
      <c r="K537" s="260">
        <f t="shared" si="9"/>
        <v>0.6</v>
      </c>
      <c r="L537" s="260"/>
      <c r="M537" s="29"/>
    </row>
    <row r="538" spans="1:13" ht="12.75">
      <c r="A538" s="40">
        <v>533</v>
      </c>
      <c r="B538" s="40" t="s">
        <v>1967</v>
      </c>
      <c r="C538" s="40" t="s">
        <v>585</v>
      </c>
      <c r="D538" s="4" t="s">
        <v>1548</v>
      </c>
      <c r="E538" s="40"/>
      <c r="F538" s="260"/>
      <c r="G538" s="61"/>
      <c r="H538" s="40"/>
      <c r="I538" s="40" t="s">
        <v>51</v>
      </c>
      <c r="J538" s="260">
        <v>0.6</v>
      </c>
      <c r="K538" s="260">
        <f t="shared" si="9"/>
        <v>0.6</v>
      </c>
      <c r="L538" s="260"/>
      <c r="M538" s="29"/>
    </row>
    <row r="539" spans="1:13" ht="12.75">
      <c r="A539" s="40">
        <v>534</v>
      </c>
      <c r="B539" s="40" t="s">
        <v>533</v>
      </c>
      <c r="C539" s="40" t="s">
        <v>585</v>
      </c>
      <c r="D539" s="4" t="s">
        <v>1740</v>
      </c>
      <c r="E539" s="259"/>
      <c r="F539" s="260"/>
      <c r="G539" s="4"/>
      <c r="H539" s="260"/>
      <c r="I539" s="40" t="s">
        <v>51</v>
      </c>
      <c r="J539" s="260">
        <v>0.6</v>
      </c>
      <c r="K539" s="260">
        <f t="shared" si="9"/>
        <v>0.6</v>
      </c>
      <c r="L539" s="260"/>
      <c r="M539" s="29"/>
    </row>
    <row r="540" spans="1:13" ht="12.75">
      <c r="A540" s="40">
        <v>535</v>
      </c>
      <c r="B540" s="40" t="s">
        <v>1669</v>
      </c>
      <c r="C540" s="40" t="s">
        <v>585</v>
      </c>
      <c r="D540" s="281" t="s">
        <v>1553</v>
      </c>
      <c r="E540" s="262"/>
      <c r="F540" s="262"/>
      <c r="G540" s="4" t="s">
        <v>1554</v>
      </c>
      <c r="H540" s="40">
        <v>0.1</v>
      </c>
      <c r="I540" s="40"/>
      <c r="J540" s="40"/>
      <c r="K540" s="260">
        <f t="shared" si="9"/>
        <v>0.1</v>
      </c>
      <c r="L540" s="260"/>
      <c r="M540" s="29"/>
    </row>
    <row r="541" spans="1:13" ht="12.75">
      <c r="A541" s="40">
        <v>536</v>
      </c>
      <c r="B541" s="40" t="s">
        <v>485</v>
      </c>
      <c r="C541" s="40" t="s">
        <v>585</v>
      </c>
      <c r="D541" s="4" t="s">
        <v>119</v>
      </c>
      <c r="E541" s="259"/>
      <c r="F541" s="260"/>
      <c r="G541" s="4"/>
      <c r="H541" s="260"/>
      <c r="I541" s="40" t="s">
        <v>51</v>
      </c>
      <c r="J541" s="260">
        <v>0.6</v>
      </c>
      <c r="K541" s="260">
        <f t="shared" si="9"/>
        <v>0.6</v>
      </c>
      <c r="L541" s="260"/>
      <c r="M541" s="29"/>
    </row>
    <row r="542" spans="1:13" ht="12.75">
      <c r="A542" s="40">
        <v>537</v>
      </c>
      <c r="B542" s="40" t="s">
        <v>523</v>
      </c>
      <c r="C542" s="40" t="s">
        <v>585</v>
      </c>
      <c r="D542" s="4" t="s">
        <v>1607</v>
      </c>
      <c r="E542" s="271"/>
      <c r="F542" s="262"/>
      <c r="G542" s="262"/>
      <c r="H542" s="262"/>
      <c r="I542" s="40" t="s">
        <v>255</v>
      </c>
      <c r="J542" s="260">
        <v>0.8</v>
      </c>
      <c r="K542" s="260">
        <f t="shared" si="9"/>
        <v>0.8</v>
      </c>
      <c r="L542" s="266"/>
      <c r="M542" s="29"/>
    </row>
    <row r="543" spans="1:13" ht="12.75">
      <c r="A543" s="40">
        <v>538</v>
      </c>
      <c r="B543" s="40" t="s">
        <v>1968</v>
      </c>
      <c r="C543" s="40" t="s">
        <v>585</v>
      </c>
      <c r="D543" s="4" t="s">
        <v>1670</v>
      </c>
      <c r="E543" s="259"/>
      <c r="F543" s="260"/>
      <c r="G543" s="4"/>
      <c r="H543" s="260"/>
      <c r="I543" s="7" t="s">
        <v>1624</v>
      </c>
      <c r="J543" s="260">
        <v>0.6</v>
      </c>
      <c r="K543" s="260">
        <f t="shared" si="9"/>
        <v>0.6</v>
      </c>
      <c r="L543" s="260"/>
      <c r="M543" s="29"/>
    </row>
    <row r="544" spans="1:13" ht="12.75">
      <c r="A544" s="40">
        <v>539</v>
      </c>
      <c r="B544" s="40" t="s">
        <v>1969</v>
      </c>
      <c r="C544" s="40" t="s">
        <v>420</v>
      </c>
      <c r="D544" s="4" t="s">
        <v>282</v>
      </c>
      <c r="E544" s="262"/>
      <c r="F544" s="262"/>
      <c r="G544" s="61" t="s">
        <v>449</v>
      </c>
      <c r="H544" s="40">
        <v>0.25</v>
      </c>
      <c r="I544" s="40"/>
      <c r="J544" s="40"/>
      <c r="K544" s="260">
        <f t="shared" si="9"/>
        <v>0.25</v>
      </c>
      <c r="L544" s="260"/>
      <c r="M544" s="29"/>
    </row>
    <row r="545" spans="1:13" s="325" customFormat="1" ht="12.75">
      <c r="A545" s="40">
        <v>540</v>
      </c>
      <c r="B545" s="40" t="s">
        <v>1970</v>
      </c>
      <c r="C545" s="40" t="s">
        <v>420</v>
      </c>
      <c r="D545" s="4" t="s">
        <v>1546</v>
      </c>
      <c r="E545" s="262"/>
      <c r="F545" s="262"/>
      <c r="G545" s="262" t="s">
        <v>2414</v>
      </c>
      <c r="H545" s="262">
        <f>1.5/5</f>
        <v>0.3</v>
      </c>
      <c r="I545" s="40" t="s">
        <v>1559</v>
      </c>
      <c r="J545" s="260">
        <v>0.8</v>
      </c>
      <c r="K545" s="260">
        <f t="shared" si="9"/>
        <v>1.1</v>
      </c>
      <c r="L545" s="266"/>
      <c r="M545" s="29"/>
    </row>
    <row r="546" spans="1:13" s="325" customFormat="1" ht="38.25">
      <c r="A546" s="40">
        <v>541</v>
      </c>
      <c r="B546" s="110" t="s">
        <v>1971</v>
      </c>
      <c r="C546" s="110" t="s">
        <v>420</v>
      </c>
      <c r="D546" s="327" t="s">
        <v>265</v>
      </c>
      <c r="E546" s="110"/>
      <c r="F546" s="110"/>
      <c r="G546" s="110" t="s">
        <v>1619</v>
      </c>
      <c r="H546" s="110">
        <v>0.5</v>
      </c>
      <c r="I546" s="110"/>
      <c r="J546" s="323"/>
      <c r="K546" s="260">
        <f t="shared" si="9"/>
        <v>0.5</v>
      </c>
      <c r="L546" s="116"/>
      <c r="M546" s="122"/>
    </row>
    <row r="547" spans="1:13" s="325" customFormat="1" ht="12.75">
      <c r="A547" s="40">
        <v>542</v>
      </c>
      <c r="B547" s="40" t="s">
        <v>479</v>
      </c>
      <c r="C547" s="4" t="s">
        <v>420</v>
      </c>
      <c r="D547" s="4" t="s">
        <v>1564</v>
      </c>
      <c r="E547" s="262"/>
      <c r="F547" s="262"/>
      <c r="G547" s="61" t="s">
        <v>449</v>
      </c>
      <c r="H547" s="40">
        <v>0.25</v>
      </c>
      <c r="I547" s="40"/>
      <c r="J547" s="40"/>
      <c r="K547" s="260">
        <f t="shared" si="9"/>
        <v>0.25</v>
      </c>
      <c r="L547" s="260"/>
      <c r="M547" s="122"/>
    </row>
    <row r="548" spans="1:13" ht="12.75">
      <c r="A548" s="40">
        <v>543</v>
      </c>
      <c r="B548" s="110" t="s">
        <v>468</v>
      </c>
      <c r="C548" s="110" t="s">
        <v>420</v>
      </c>
      <c r="D548" s="116" t="s">
        <v>1662</v>
      </c>
      <c r="E548" s="326"/>
      <c r="F548" s="323"/>
      <c r="G548" s="116"/>
      <c r="H548" s="323"/>
      <c r="I548" s="110" t="s">
        <v>55</v>
      </c>
      <c r="J548" s="323">
        <v>0.6</v>
      </c>
      <c r="K548" s="260">
        <f t="shared" si="9"/>
        <v>0.6</v>
      </c>
      <c r="L548" s="323"/>
      <c r="M548" s="122"/>
    </row>
    <row r="549" spans="1:13" ht="12.75">
      <c r="A549" s="40">
        <v>544</v>
      </c>
      <c r="B549" s="110" t="s">
        <v>468</v>
      </c>
      <c r="C549" s="110" t="s">
        <v>420</v>
      </c>
      <c r="D549" s="116" t="s">
        <v>205</v>
      </c>
      <c r="E549" s="110"/>
      <c r="F549" s="110"/>
      <c r="G549" s="110"/>
      <c r="H549" s="110"/>
      <c r="I549" s="110" t="s">
        <v>51</v>
      </c>
      <c r="J549" s="323">
        <v>0.6</v>
      </c>
      <c r="K549" s="260">
        <f t="shared" si="9"/>
        <v>0.6</v>
      </c>
      <c r="L549" s="116"/>
      <c r="M549" s="29"/>
    </row>
    <row r="550" spans="1:13" ht="12.75">
      <c r="A550" s="40">
        <v>545</v>
      </c>
      <c r="B550" s="40" t="s">
        <v>1972</v>
      </c>
      <c r="C550" s="40" t="s">
        <v>420</v>
      </c>
      <c r="D550" s="4" t="s">
        <v>1622</v>
      </c>
      <c r="E550" s="262"/>
      <c r="F550" s="262"/>
      <c r="G550" s="262"/>
      <c r="H550" s="262"/>
      <c r="I550" s="4" t="s">
        <v>1559</v>
      </c>
      <c r="J550" s="260">
        <v>0.8</v>
      </c>
      <c r="K550" s="260">
        <f t="shared" si="9"/>
        <v>0.8</v>
      </c>
      <c r="L550" s="266"/>
      <c r="M550" s="29"/>
    </row>
    <row r="551" spans="1:13" ht="12.75">
      <c r="A551" s="40">
        <v>546</v>
      </c>
      <c r="B551" s="40" t="s">
        <v>1075</v>
      </c>
      <c r="C551" s="40" t="s">
        <v>420</v>
      </c>
      <c r="D551" s="4" t="s">
        <v>1670</v>
      </c>
      <c r="E551" s="259"/>
      <c r="F551" s="260"/>
      <c r="G551" s="4"/>
      <c r="H551" s="260"/>
      <c r="I551" s="40" t="s">
        <v>51</v>
      </c>
      <c r="J551" s="260">
        <v>0.6</v>
      </c>
      <c r="K551" s="260">
        <f t="shared" si="9"/>
        <v>0.6</v>
      </c>
      <c r="L551" s="260"/>
      <c r="M551" s="29"/>
    </row>
    <row r="552" spans="1:13" ht="12.75">
      <c r="A552" s="40">
        <v>547</v>
      </c>
      <c r="B552" s="40" t="s">
        <v>512</v>
      </c>
      <c r="C552" s="40" t="s">
        <v>420</v>
      </c>
      <c r="D552" s="4" t="s">
        <v>1589</v>
      </c>
      <c r="E552" s="283"/>
      <c r="F552" s="262"/>
      <c r="G552" s="40"/>
      <c r="H552" s="40"/>
      <c r="I552" s="262" t="s">
        <v>124</v>
      </c>
      <c r="J552" s="260">
        <v>0.6</v>
      </c>
      <c r="K552" s="260">
        <f t="shared" si="9"/>
        <v>0.6</v>
      </c>
      <c r="L552" s="266"/>
      <c r="M552" s="29"/>
    </row>
    <row r="553" spans="1:13" ht="12.75">
      <c r="A553" s="40">
        <v>548</v>
      </c>
      <c r="B553" s="40" t="s">
        <v>523</v>
      </c>
      <c r="C553" s="61" t="s">
        <v>420</v>
      </c>
      <c r="D553" s="4" t="s">
        <v>1605</v>
      </c>
      <c r="E553" s="259"/>
      <c r="F553" s="260"/>
      <c r="G553" s="61" t="s">
        <v>481</v>
      </c>
      <c r="H553" s="40">
        <v>0.1</v>
      </c>
      <c r="I553" s="40"/>
      <c r="J553" s="40"/>
      <c r="K553" s="260">
        <f t="shared" si="9"/>
        <v>0.1</v>
      </c>
      <c r="L553" s="260"/>
      <c r="M553" s="29"/>
    </row>
    <row r="554" spans="1:13" ht="12.75">
      <c r="A554" s="40">
        <v>549</v>
      </c>
      <c r="B554" s="40" t="s">
        <v>413</v>
      </c>
      <c r="C554" s="40" t="s">
        <v>420</v>
      </c>
      <c r="D554" s="4" t="s">
        <v>1581</v>
      </c>
      <c r="E554" s="271"/>
      <c r="F554" s="262"/>
      <c r="G554" s="262"/>
      <c r="H554" s="262"/>
      <c r="I554" s="40" t="s">
        <v>51</v>
      </c>
      <c r="J554" s="260">
        <v>0.6</v>
      </c>
      <c r="K554" s="260">
        <f t="shared" si="9"/>
        <v>0.6</v>
      </c>
      <c r="L554" s="266"/>
      <c r="M554" s="29"/>
    </row>
    <row r="555" spans="1:13" ht="12.75">
      <c r="A555" s="40">
        <v>550</v>
      </c>
      <c r="B555" s="40" t="s">
        <v>1973</v>
      </c>
      <c r="C555" s="40" t="s">
        <v>420</v>
      </c>
      <c r="D555" s="4" t="s">
        <v>254</v>
      </c>
      <c r="E555" s="259"/>
      <c r="F555" s="260"/>
      <c r="G555" s="4"/>
      <c r="H555" s="260"/>
      <c r="I555" s="40" t="s">
        <v>51</v>
      </c>
      <c r="J555" s="260">
        <v>0.6</v>
      </c>
      <c r="K555" s="260">
        <f t="shared" si="9"/>
        <v>0.6</v>
      </c>
      <c r="L555" s="260"/>
      <c r="M555" s="29"/>
    </row>
    <row r="556" spans="1:13" ht="12.75">
      <c r="A556" s="40">
        <v>551</v>
      </c>
      <c r="B556" s="40" t="s">
        <v>498</v>
      </c>
      <c r="C556" s="40" t="s">
        <v>420</v>
      </c>
      <c r="D556" s="4" t="s">
        <v>1753</v>
      </c>
      <c r="E556" s="259"/>
      <c r="F556" s="260"/>
      <c r="G556" s="4"/>
      <c r="H556" s="260"/>
      <c r="I556" s="40" t="s">
        <v>37</v>
      </c>
      <c r="J556" s="260">
        <v>1</v>
      </c>
      <c r="K556" s="260">
        <f t="shared" si="9"/>
        <v>1</v>
      </c>
      <c r="L556" s="260"/>
      <c r="M556" s="29"/>
    </row>
    <row r="557" spans="1:13" ht="12.75">
      <c r="A557" s="40">
        <v>552</v>
      </c>
      <c r="B557" s="40" t="s">
        <v>1974</v>
      </c>
      <c r="C557" s="40" t="s">
        <v>420</v>
      </c>
      <c r="D557" s="4" t="s">
        <v>1670</v>
      </c>
      <c r="E557" s="259"/>
      <c r="F557" s="260"/>
      <c r="G557" s="4"/>
      <c r="H557" s="260"/>
      <c r="I557" s="7" t="s">
        <v>255</v>
      </c>
      <c r="J557" s="260">
        <v>0.8</v>
      </c>
      <c r="K557" s="260">
        <f t="shared" si="9"/>
        <v>0.8</v>
      </c>
      <c r="L557" s="260"/>
      <c r="M557" s="29"/>
    </row>
    <row r="558" spans="1:13" ht="12.75">
      <c r="A558" s="40">
        <v>553</v>
      </c>
      <c r="B558" s="61" t="s">
        <v>1975</v>
      </c>
      <c r="C558" s="4" t="s">
        <v>420</v>
      </c>
      <c r="D558" s="75" t="s">
        <v>1543</v>
      </c>
      <c r="E558" s="40"/>
      <c r="F558" s="260"/>
      <c r="G558" s="4" t="s">
        <v>1542</v>
      </c>
      <c r="H558" s="40">
        <f>0.5/4</f>
        <v>0.125</v>
      </c>
      <c r="I558" s="40"/>
      <c r="J558" s="40"/>
      <c r="K558" s="260">
        <f t="shared" si="9"/>
        <v>0.125</v>
      </c>
      <c r="L558" s="260"/>
      <c r="M558" s="29"/>
    </row>
    <row r="559" spans="1:13" s="325" customFormat="1" ht="12.75">
      <c r="A559" s="40">
        <v>554</v>
      </c>
      <c r="B559" s="40" t="s">
        <v>558</v>
      </c>
      <c r="C559" s="40" t="s">
        <v>420</v>
      </c>
      <c r="D559" s="4" t="s">
        <v>119</v>
      </c>
      <c r="E559" s="262"/>
      <c r="F559" s="262"/>
      <c r="G559" s="262"/>
      <c r="H559" s="262"/>
      <c r="I559" s="40" t="s">
        <v>51</v>
      </c>
      <c r="J559" s="260">
        <v>0.6</v>
      </c>
      <c r="K559" s="260">
        <f t="shared" si="9"/>
        <v>0.6</v>
      </c>
      <c r="L559" s="266"/>
      <c r="M559" s="29"/>
    </row>
    <row r="560" spans="1:13" ht="12.75">
      <c r="A560" s="40">
        <v>555</v>
      </c>
      <c r="B560" s="110" t="s">
        <v>558</v>
      </c>
      <c r="C560" s="48" t="s">
        <v>420</v>
      </c>
      <c r="D560" s="116" t="s">
        <v>1309</v>
      </c>
      <c r="E560" s="326"/>
      <c r="F560" s="323"/>
      <c r="G560" s="48" t="s">
        <v>449</v>
      </c>
      <c r="H560" s="110">
        <v>0.25</v>
      </c>
      <c r="I560" s="110"/>
      <c r="J560" s="110"/>
      <c r="K560" s="260">
        <f t="shared" si="9"/>
        <v>0.25</v>
      </c>
      <c r="L560" s="323"/>
      <c r="M560" s="122"/>
    </row>
    <row r="561" spans="1:13" ht="25.5">
      <c r="A561" s="40">
        <v>556</v>
      </c>
      <c r="B561" s="262" t="s">
        <v>506</v>
      </c>
      <c r="C561" s="40" t="s">
        <v>420</v>
      </c>
      <c r="D561" s="4" t="s">
        <v>1615</v>
      </c>
      <c r="E561" s="262"/>
      <c r="F561" s="262"/>
      <c r="G561" s="4" t="s">
        <v>1542</v>
      </c>
      <c r="H561" s="40">
        <f>1/4</f>
        <v>0.25</v>
      </c>
      <c r="I561" s="262" t="s">
        <v>1976</v>
      </c>
      <c r="J561" s="265">
        <v>1</v>
      </c>
      <c r="K561" s="260">
        <f t="shared" si="9"/>
        <v>1.25</v>
      </c>
      <c r="L561" s="260"/>
      <c r="M561" s="29"/>
    </row>
    <row r="562" spans="1:13" ht="12.75">
      <c r="A562" s="40">
        <v>557</v>
      </c>
      <c r="B562" s="40" t="s">
        <v>804</v>
      </c>
      <c r="C562" s="40" t="s">
        <v>420</v>
      </c>
      <c r="D562" s="4" t="s">
        <v>1442</v>
      </c>
      <c r="E562" s="268"/>
      <c r="F562" s="40"/>
      <c r="G562" s="40"/>
      <c r="H562" s="40"/>
      <c r="I562" s="262" t="s">
        <v>1549</v>
      </c>
      <c r="J562" s="265">
        <v>0.8</v>
      </c>
      <c r="K562" s="260">
        <f t="shared" si="9"/>
        <v>0.8</v>
      </c>
      <c r="L562" s="4"/>
      <c r="M562" s="29"/>
    </row>
    <row r="563" spans="1:13" ht="12.75">
      <c r="A563" s="40">
        <v>558</v>
      </c>
      <c r="B563" s="40" t="s">
        <v>1977</v>
      </c>
      <c r="C563" s="40" t="s">
        <v>602</v>
      </c>
      <c r="D563" s="4" t="s">
        <v>1717</v>
      </c>
      <c r="E563" s="264"/>
      <c r="F563" s="260"/>
      <c r="G563" s="4"/>
      <c r="H563" s="260"/>
      <c r="I563" s="40" t="s">
        <v>51</v>
      </c>
      <c r="J563" s="260">
        <v>0.6</v>
      </c>
      <c r="K563" s="260">
        <f t="shared" si="9"/>
        <v>0.6</v>
      </c>
      <c r="L563" s="260"/>
      <c r="M563" s="29"/>
    </row>
    <row r="564" spans="1:13" ht="12.75">
      <c r="A564" s="40">
        <v>559</v>
      </c>
      <c r="B564" s="40" t="s">
        <v>951</v>
      </c>
      <c r="C564" s="40" t="s">
        <v>602</v>
      </c>
      <c r="D564" s="4" t="s">
        <v>1683</v>
      </c>
      <c r="E564" s="259"/>
      <c r="F564" s="260"/>
      <c r="G564" s="4"/>
      <c r="H564" s="260"/>
      <c r="I564" s="7" t="s">
        <v>292</v>
      </c>
      <c r="J564" s="260">
        <v>0.6</v>
      </c>
      <c r="K564" s="260">
        <f t="shared" si="9"/>
        <v>0.6</v>
      </c>
      <c r="L564" s="260"/>
      <c r="M564" s="29"/>
    </row>
    <row r="565" spans="1:13" ht="12.75">
      <c r="A565" s="40">
        <v>560</v>
      </c>
      <c r="B565" s="40" t="s">
        <v>1978</v>
      </c>
      <c r="C565" s="40" t="s">
        <v>602</v>
      </c>
      <c r="D565" s="4" t="s">
        <v>1615</v>
      </c>
      <c r="E565" s="40"/>
      <c r="F565" s="260"/>
      <c r="G565" s="61"/>
      <c r="H565" s="40"/>
      <c r="I565" s="40" t="s">
        <v>55</v>
      </c>
      <c r="J565" s="260">
        <v>0.6</v>
      </c>
      <c r="K565" s="260">
        <f t="shared" si="9"/>
        <v>0.6</v>
      </c>
      <c r="L565" s="260"/>
      <c r="M565" s="29"/>
    </row>
    <row r="566" spans="1:13" ht="38.25">
      <c r="A566" s="40">
        <v>561</v>
      </c>
      <c r="B566" s="40" t="s">
        <v>504</v>
      </c>
      <c r="C566" s="40" t="s">
        <v>505</v>
      </c>
      <c r="D566" s="4" t="s">
        <v>1441</v>
      </c>
      <c r="E566" s="271"/>
      <c r="F566" s="262"/>
      <c r="G566" s="61" t="s">
        <v>2407</v>
      </c>
      <c r="H566" s="40">
        <f>0.5/3+0.5+0.25+0.5/4</f>
        <v>1.0416666666666665</v>
      </c>
      <c r="I566" s="40" t="s">
        <v>52</v>
      </c>
      <c r="J566" s="260">
        <v>0.75</v>
      </c>
      <c r="K566" s="260">
        <f t="shared" si="9"/>
        <v>1.7916666666666665</v>
      </c>
      <c r="L566" s="266"/>
      <c r="M566" s="29"/>
    </row>
    <row r="567" spans="1:13" ht="12.75">
      <c r="A567" s="40">
        <v>562</v>
      </c>
      <c r="B567" s="40" t="s">
        <v>504</v>
      </c>
      <c r="C567" s="61" t="s">
        <v>505</v>
      </c>
      <c r="D567" s="4" t="s">
        <v>1432</v>
      </c>
      <c r="E567" s="259"/>
      <c r="F567" s="260"/>
      <c r="G567" s="61" t="s">
        <v>459</v>
      </c>
      <c r="H567" s="40">
        <f>0.5/4</f>
        <v>0.125</v>
      </c>
      <c r="I567" s="40"/>
      <c r="J567" s="40"/>
      <c r="K567" s="260">
        <f t="shared" si="9"/>
        <v>0.125</v>
      </c>
      <c r="L567" s="260"/>
      <c r="M567" s="29"/>
    </row>
    <row r="568" spans="1:13" ht="12.75">
      <c r="A568" s="40">
        <v>563</v>
      </c>
      <c r="B568" s="40" t="s">
        <v>447</v>
      </c>
      <c r="C568" s="40" t="s">
        <v>505</v>
      </c>
      <c r="D568" s="4" t="s">
        <v>1572</v>
      </c>
      <c r="E568" s="262"/>
      <c r="F568" s="262"/>
      <c r="G568" s="262"/>
      <c r="H568" s="262"/>
      <c r="I568" s="40" t="s">
        <v>1559</v>
      </c>
      <c r="J568" s="260">
        <v>0.8</v>
      </c>
      <c r="K568" s="260">
        <f t="shared" si="9"/>
        <v>0.8</v>
      </c>
      <c r="L568" s="266"/>
      <c r="M568" s="29"/>
    </row>
    <row r="569" spans="1:13" ht="12.75">
      <c r="A569" s="40">
        <v>564</v>
      </c>
      <c r="B569" s="40" t="s">
        <v>1979</v>
      </c>
      <c r="C569" s="61" t="s">
        <v>505</v>
      </c>
      <c r="D569" s="4" t="s">
        <v>1613</v>
      </c>
      <c r="E569" s="63" t="s">
        <v>313</v>
      </c>
      <c r="F569" s="260">
        <v>1</v>
      </c>
      <c r="G569" s="61" t="s">
        <v>449</v>
      </c>
      <c r="H569" s="40">
        <v>0.25</v>
      </c>
      <c r="I569" s="40" t="s">
        <v>51</v>
      </c>
      <c r="J569" s="260">
        <v>0.6</v>
      </c>
      <c r="K569" s="260">
        <f t="shared" si="9"/>
        <v>1.85</v>
      </c>
      <c r="L569" s="260"/>
      <c r="M569" s="29"/>
    </row>
    <row r="570" spans="1:13" ht="12.75">
      <c r="A570" s="40">
        <v>565</v>
      </c>
      <c r="B570" s="40" t="s">
        <v>1980</v>
      </c>
      <c r="C570" s="61" t="s">
        <v>505</v>
      </c>
      <c r="D570" s="4" t="s">
        <v>1585</v>
      </c>
      <c r="E570" s="259"/>
      <c r="F570" s="260"/>
      <c r="G570" s="61" t="s">
        <v>481</v>
      </c>
      <c r="H570" s="40">
        <v>0.1</v>
      </c>
      <c r="I570" s="40"/>
      <c r="J570" s="40"/>
      <c r="K570" s="260">
        <f t="shared" si="9"/>
        <v>0.1</v>
      </c>
      <c r="L570" s="260"/>
      <c r="M570" s="29"/>
    </row>
    <row r="571" spans="1:13" ht="12.75">
      <c r="A571" s="40">
        <v>566</v>
      </c>
      <c r="B571" s="262" t="s">
        <v>1981</v>
      </c>
      <c r="C571" s="40" t="s">
        <v>452</v>
      </c>
      <c r="D571" s="281" t="s">
        <v>1553</v>
      </c>
      <c r="E571" s="264"/>
      <c r="F571" s="262"/>
      <c r="G571" s="4" t="s">
        <v>1554</v>
      </c>
      <c r="H571" s="40">
        <v>0.1</v>
      </c>
      <c r="I571" s="40"/>
      <c r="J571" s="40"/>
      <c r="K571" s="260">
        <f t="shared" si="9"/>
        <v>0.1</v>
      </c>
      <c r="L571" s="260"/>
      <c r="M571" s="29"/>
    </row>
    <row r="572" spans="1:13" ht="38.25">
      <c r="A572" s="40">
        <v>567</v>
      </c>
      <c r="B572" s="40" t="s">
        <v>1982</v>
      </c>
      <c r="C572" s="40" t="s">
        <v>1983</v>
      </c>
      <c r="D572" s="4" t="s">
        <v>1757</v>
      </c>
      <c r="E572" s="262"/>
      <c r="F572" s="262"/>
      <c r="G572" s="61"/>
      <c r="H572" s="262"/>
      <c r="I572" s="4" t="s">
        <v>1984</v>
      </c>
      <c r="J572" s="265">
        <v>1.8</v>
      </c>
      <c r="K572" s="260">
        <f t="shared" si="9"/>
        <v>1.8</v>
      </c>
      <c r="L572" s="266"/>
      <c r="M572" s="29"/>
    </row>
    <row r="573" spans="1:13" ht="12.75">
      <c r="A573" s="40">
        <v>568</v>
      </c>
      <c r="B573" s="40" t="s">
        <v>1985</v>
      </c>
      <c r="C573" s="40" t="s">
        <v>1986</v>
      </c>
      <c r="D573" s="4" t="s">
        <v>1630</v>
      </c>
      <c r="E573" s="259"/>
      <c r="F573" s="260"/>
      <c r="G573" s="4"/>
      <c r="H573" s="260"/>
      <c r="I573" s="40" t="s">
        <v>255</v>
      </c>
      <c r="J573" s="260">
        <v>0.8</v>
      </c>
      <c r="K573" s="260">
        <f t="shared" si="9"/>
        <v>0.8</v>
      </c>
      <c r="L573" s="260"/>
      <c r="M573" s="29"/>
    </row>
    <row r="574" spans="1:13" ht="12.75">
      <c r="A574" s="40">
        <v>569</v>
      </c>
      <c r="B574" s="40" t="s">
        <v>1987</v>
      </c>
      <c r="C574" s="40" t="s">
        <v>370</v>
      </c>
      <c r="D574" s="4" t="s">
        <v>1607</v>
      </c>
      <c r="E574" s="40"/>
      <c r="F574" s="260"/>
      <c r="G574" s="4"/>
      <c r="H574" s="260"/>
      <c r="I574" s="40" t="s">
        <v>255</v>
      </c>
      <c r="J574" s="260">
        <v>0.8</v>
      </c>
      <c r="K574" s="260">
        <f t="shared" si="9"/>
        <v>0.8</v>
      </c>
      <c r="L574" s="260"/>
      <c r="M574" s="29"/>
    </row>
    <row r="575" spans="1:13" ht="12.75">
      <c r="A575" s="40">
        <v>570</v>
      </c>
      <c r="B575" s="40" t="s">
        <v>355</v>
      </c>
      <c r="C575" s="61" t="s">
        <v>370</v>
      </c>
      <c r="D575" s="4" t="s">
        <v>1589</v>
      </c>
      <c r="E575" s="259"/>
      <c r="F575" s="260"/>
      <c r="G575" s="61" t="s">
        <v>481</v>
      </c>
      <c r="H575" s="40">
        <f>0.5/5</f>
        <v>0.1</v>
      </c>
      <c r="I575" s="40"/>
      <c r="J575" s="40"/>
      <c r="K575" s="260">
        <f t="shared" si="9"/>
        <v>0.1</v>
      </c>
      <c r="L575" s="260"/>
      <c r="M575" s="29"/>
    </row>
    <row r="576" spans="1:13" ht="12.75">
      <c r="A576" s="40"/>
      <c r="B576" s="40" t="s">
        <v>2401</v>
      </c>
      <c r="C576" s="40" t="s">
        <v>687</v>
      </c>
      <c r="D576" s="277" t="s">
        <v>88</v>
      </c>
      <c r="E576" s="259"/>
      <c r="F576" s="260"/>
      <c r="G576" s="262" t="s">
        <v>2402</v>
      </c>
      <c r="H576" s="262">
        <v>0.5</v>
      </c>
      <c r="I576" s="40"/>
      <c r="J576" s="260"/>
      <c r="K576" s="260">
        <f t="shared" si="9"/>
        <v>0.5</v>
      </c>
      <c r="L576" s="260"/>
      <c r="M576" s="29"/>
    </row>
    <row r="577" spans="1:13" ht="38.25">
      <c r="A577" s="40">
        <v>571</v>
      </c>
      <c r="B577" s="40" t="s">
        <v>1988</v>
      </c>
      <c r="C577" s="40" t="str">
        <f>RIGHT(B577,LEN(B577)-FIND("@",SUBSTITUTE(B577," ","@",LEN(B577)-LEN(SUBSTITUTE(B577," ","")))))</f>
        <v>Thủy</v>
      </c>
      <c r="D577" s="277" t="s">
        <v>1608</v>
      </c>
      <c r="E577" s="259"/>
      <c r="F577" s="260"/>
      <c r="G577" s="262" t="s">
        <v>1619</v>
      </c>
      <c r="H577" s="262">
        <v>0.5</v>
      </c>
      <c r="I577" s="40"/>
      <c r="J577" s="260"/>
      <c r="K577" s="260">
        <f t="shared" si="9"/>
        <v>0.5</v>
      </c>
      <c r="L577" s="260"/>
      <c r="M577" s="29"/>
    </row>
    <row r="578" spans="1:13" ht="12.75">
      <c r="A578" s="40">
        <v>572</v>
      </c>
      <c r="B578" s="40" t="s">
        <v>496</v>
      </c>
      <c r="C578" s="61" t="s">
        <v>350</v>
      </c>
      <c r="D578" s="4" t="s">
        <v>1585</v>
      </c>
      <c r="E578" s="259"/>
      <c r="F578" s="260"/>
      <c r="G578" s="61" t="s">
        <v>481</v>
      </c>
      <c r="H578" s="40">
        <v>0.1</v>
      </c>
      <c r="I578" s="40"/>
      <c r="J578" s="40"/>
      <c r="K578" s="260">
        <f t="shared" si="9"/>
        <v>0.1</v>
      </c>
      <c r="L578" s="260"/>
      <c r="M578" s="29"/>
    </row>
    <row r="579" spans="1:13" ht="12.75">
      <c r="A579" s="40">
        <v>573</v>
      </c>
      <c r="B579" s="40" t="s">
        <v>1989</v>
      </c>
      <c r="C579" s="40" t="s">
        <v>350</v>
      </c>
      <c r="D579" s="4" t="s">
        <v>226</v>
      </c>
      <c r="E579" s="259"/>
      <c r="F579" s="260"/>
      <c r="G579" s="4"/>
      <c r="H579" s="260"/>
      <c r="I579" s="40" t="s">
        <v>52</v>
      </c>
      <c r="J579" s="260">
        <v>0.75</v>
      </c>
      <c r="K579" s="260">
        <f t="shared" si="9"/>
        <v>0.75</v>
      </c>
      <c r="L579" s="260"/>
      <c r="M579" s="29"/>
    </row>
    <row r="580" spans="1:13" ht="12.75">
      <c r="A580" s="40">
        <v>574</v>
      </c>
      <c r="B580" s="40" t="s">
        <v>1467</v>
      </c>
      <c r="C580" s="40" t="s">
        <v>772</v>
      </c>
      <c r="D580" s="4" t="s">
        <v>1622</v>
      </c>
      <c r="E580" s="262"/>
      <c r="F580" s="262"/>
      <c r="G580" s="262"/>
      <c r="H580" s="262"/>
      <c r="I580" s="40" t="s">
        <v>37</v>
      </c>
      <c r="J580" s="265">
        <v>1</v>
      </c>
      <c r="K580" s="260">
        <f t="shared" si="9"/>
        <v>1</v>
      </c>
      <c r="L580" s="266"/>
      <c r="M580" s="29"/>
    </row>
    <row r="581" spans="1:13" ht="12.75">
      <c r="A581" s="40">
        <v>575</v>
      </c>
      <c r="B581" s="40" t="s">
        <v>1990</v>
      </c>
      <c r="C581" s="40" t="s">
        <v>772</v>
      </c>
      <c r="D581" s="4" t="s">
        <v>1659</v>
      </c>
      <c r="E581" s="268"/>
      <c r="F581" s="40"/>
      <c r="G581" s="40"/>
      <c r="H581" s="40"/>
      <c r="I581" s="40" t="s">
        <v>55</v>
      </c>
      <c r="J581" s="260">
        <v>0.6</v>
      </c>
      <c r="K581" s="260">
        <f t="shared" si="9"/>
        <v>0.6</v>
      </c>
      <c r="L581" s="4"/>
      <c r="M581" s="29"/>
    </row>
    <row r="582" spans="1:13" ht="12.75">
      <c r="A582" s="40">
        <v>576</v>
      </c>
      <c r="B582" s="40" t="s">
        <v>552</v>
      </c>
      <c r="C582" s="40" t="s">
        <v>442</v>
      </c>
      <c r="D582" s="4" t="s">
        <v>1717</v>
      </c>
      <c r="E582" s="259"/>
      <c r="F582" s="260"/>
      <c r="G582" s="4"/>
      <c r="H582" s="260"/>
      <c r="I582" s="40" t="s">
        <v>1559</v>
      </c>
      <c r="J582" s="260">
        <v>0.8</v>
      </c>
      <c r="K582" s="260">
        <f t="shared" si="9"/>
        <v>0.8</v>
      </c>
      <c r="L582" s="260"/>
      <c r="M582" s="29"/>
    </row>
    <row r="583" spans="1:13" ht="12.75">
      <c r="A583" s="40">
        <v>577</v>
      </c>
      <c r="B583" s="40" t="s">
        <v>1991</v>
      </c>
      <c r="C583" s="61" t="s">
        <v>368</v>
      </c>
      <c r="D583" s="4" t="s">
        <v>1589</v>
      </c>
      <c r="E583" s="259"/>
      <c r="F583" s="260"/>
      <c r="G583" s="61" t="s">
        <v>481</v>
      </c>
      <c r="H583" s="40">
        <f>0.5/5</f>
        <v>0.1</v>
      </c>
      <c r="I583" s="40"/>
      <c r="J583" s="40"/>
      <c r="K583" s="260">
        <f aca="true" t="shared" si="10" ref="K583:K646">J583+H583+F583</f>
        <v>0.1</v>
      </c>
      <c r="L583" s="260"/>
      <c r="M583" s="29"/>
    </row>
    <row r="584" spans="1:13" ht="12.75">
      <c r="A584" s="40">
        <v>578</v>
      </c>
      <c r="B584" s="40" t="s">
        <v>1992</v>
      </c>
      <c r="C584" s="40" t="s">
        <v>368</v>
      </c>
      <c r="D584" s="4" t="s">
        <v>1551</v>
      </c>
      <c r="E584" s="262"/>
      <c r="F584" s="262"/>
      <c r="G584" s="262"/>
      <c r="H584" s="262"/>
      <c r="I584" s="40" t="s">
        <v>51</v>
      </c>
      <c r="J584" s="260">
        <v>0.6</v>
      </c>
      <c r="K584" s="260">
        <f t="shared" si="10"/>
        <v>0.6</v>
      </c>
      <c r="L584" s="266"/>
      <c r="M584" s="29"/>
    </row>
    <row r="585" spans="1:13" ht="12.75">
      <c r="A585" s="40">
        <v>579</v>
      </c>
      <c r="B585" s="40" t="s">
        <v>496</v>
      </c>
      <c r="C585" s="40" t="s">
        <v>368</v>
      </c>
      <c r="D585" s="4" t="s">
        <v>1670</v>
      </c>
      <c r="E585" s="259"/>
      <c r="F585" s="260"/>
      <c r="G585" s="4"/>
      <c r="H585" s="260"/>
      <c r="I585" s="40" t="s">
        <v>51</v>
      </c>
      <c r="J585" s="260">
        <v>0.6</v>
      </c>
      <c r="K585" s="260">
        <f t="shared" si="10"/>
        <v>0.6</v>
      </c>
      <c r="L585" s="260"/>
      <c r="M585" s="29"/>
    </row>
    <row r="586" spans="1:13" ht="12.75">
      <c r="A586" s="40">
        <v>580</v>
      </c>
      <c r="B586" s="40" t="s">
        <v>1993</v>
      </c>
      <c r="C586" s="40" t="s">
        <v>335</v>
      </c>
      <c r="D586" s="4" t="s">
        <v>1670</v>
      </c>
      <c r="E586" s="259"/>
      <c r="F586" s="260"/>
      <c r="G586" s="4"/>
      <c r="H586" s="260"/>
      <c r="I586" s="40" t="s">
        <v>51</v>
      </c>
      <c r="J586" s="260">
        <v>0.6</v>
      </c>
      <c r="K586" s="260">
        <f t="shared" si="10"/>
        <v>0.6</v>
      </c>
      <c r="L586" s="260"/>
      <c r="M586" s="29"/>
    </row>
    <row r="587" spans="1:13" ht="12.75">
      <c r="A587" s="40">
        <v>581</v>
      </c>
      <c r="B587" s="40" t="s">
        <v>545</v>
      </c>
      <c r="C587" s="61" t="s">
        <v>335</v>
      </c>
      <c r="D587" s="4" t="s">
        <v>1629</v>
      </c>
      <c r="E587" s="259"/>
      <c r="F587" s="260"/>
      <c r="G587" s="61" t="s">
        <v>481</v>
      </c>
      <c r="H587" s="40">
        <v>0.1</v>
      </c>
      <c r="I587" s="40"/>
      <c r="J587" s="40"/>
      <c r="K587" s="260">
        <f t="shared" si="10"/>
        <v>0.1</v>
      </c>
      <c r="L587" s="260"/>
      <c r="M587" s="29"/>
    </row>
    <row r="588" spans="1:13" ht="12.75">
      <c r="A588" s="40">
        <v>582</v>
      </c>
      <c r="B588" s="40" t="s">
        <v>559</v>
      </c>
      <c r="C588" s="4" t="s">
        <v>335</v>
      </c>
      <c r="D588" s="4" t="s">
        <v>1585</v>
      </c>
      <c r="E588" s="40"/>
      <c r="F588" s="260"/>
      <c r="G588" s="61" t="s">
        <v>481</v>
      </c>
      <c r="H588" s="40">
        <v>0.1</v>
      </c>
      <c r="I588" s="40"/>
      <c r="J588" s="40"/>
      <c r="K588" s="260">
        <f t="shared" si="10"/>
        <v>0.1</v>
      </c>
      <c r="L588" s="260"/>
      <c r="M588" s="29"/>
    </row>
    <row r="589" spans="1:13" ht="12.75">
      <c r="A589" s="40">
        <v>583</v>
      </c>
      <c r="B589" s="40" t="s">
        <v>688</v>
      </c>
      <c r="C589" s="40" t="s">
        <v>335</v>
      </c>
      <c r="D589" s="7" t="s">
        <v>1601</v>
      </c>
      <c r="E589" s="63" t="s">
        <v>1175</v>
      </c>
      <c r="F589" s="262">
        <f>1/3</f>
        <v>0.3333333333333333</v>
      </c>
      <c r="G589" s="61" t="s">
        <v>638</v>
      </c>
      <c r="H589" s="40">
        <v>0.167</v>
      </c>
      <c r="I589" s="40"/>
      <c r="J589" s="260"/>
      <c r="K589" s="260">
        <f t="shared" si="10"/>
        <v>0.5003333333333333</v>
      </c>
      <c r="L589" s="260"/>
      <c r="M589" s="29"/>
    </row>
    <row r="590" spans="1:13" ht="12.75">
      <c r="A590" s="40">
        <v>584</v>
      </c>
      <c r="B590" s="40" t="s">
        <v>480</v>
      </c>
      <c r="C590" s="61" t="s">
        <v>335</v>
      </c>
      <c r="D590" s="4" t="s">
        <v>1589</v>
      </c>
      <c r="E590" s="259"/>
      <c r="F590" s="260"/>
      <c r="G590" s="61" t="s">
        <v>481</v>
      </c>
      <c r="H590" s="40">
        <f>0.5/5</f>
        <v>0.1</v>
      </c>
      <c r="I590" s="40"/>
      <c r="J590" s="40"/>
      <c r="K590" s="260">
        <f t="shared" si="10"/>
        <v>0.1</v>
      </c>
      <c r="L590" s="260"/>
      <c r="M590" s="29"/>
    </row>
    <row r="591" spans="1:13" ht="63.75">
      <c r="A591" s="40">
        <v>585</v>
      </c>
      <c r="B591" s="40" t="s">
        <v>510</v>
      </c>
      <c r="C591" s="61" t="s">
        <v>335</v>
      </c>
      <c r="D591" s="4" t="s">
        <v>2482</v>
      </c>
      <c r="E591" s="259"/>
      <c r="F591" s="260"/>
      <c r="G591" s="61" t="s">
        <v>2484</v>
      </c>
      <c r="H591" s="40">
        <f>0.5+1/3+0.5</f>
        <v>1.3333333333333333</v>
      </c>
      <c r="I591" s="40" t="s">
        <v>2483</v>
      </c>
      <c r="J591" s="40">
        <v>1</v>
      </c>
      <c r="K591" s="260">
        <f t="shared" si="10"/>
        <v>2.333333333333333</v>
      </c>
      <c r="L591" s="260"/>
      <c r="M591" s="29"/>
    </row>
    <row r="592" spans="1:13" s="238" customFormat="1" ht="25.5">
      <c r="A592" s="40">
        <v>586</v>
      </c>
      <c r="B592" s="40" t="s">
        <v>1994</v>
      </c>
      <c r="C592" s="40" t="s">
        <v>335</v>
      </c>
      <c r="D592" s="4" t="s">
        <v>1441</v>
      </c>
      <c r="E592" s="40"/>
      <c r="F592" s="260"/>
      <c r="G592" s="61" t="s">
        <v>1995</v>
      </c>
      <c r="H592" s="40">
        <v>0.225</v>
      </c>
      <c r="I592" s="40"/>
      <c r="J592" s="40"/>
      <c r="K592" s="260">
        <f t="shared" si="10"/>
        <v>0.225</v>
      </c>
      <c r="L592" s="260"/>
      <c r="M592" s="29"/>
    </row>
    <row r="593" spans="1:13" ht="25.5">
      <c r="A593" s="33">
        <v>587</v>
      </c>
      <c r="B593" s="144" t="s">
        <v>1996</v>
      </c>
      <c r="C593" s="144" t="s">
        <v>335</v>
      </c>
      <c r="D593" s="144" t="s">
        <v>1786</v>
      </c>
      <c r="E593" s="344" t="s">
        <v>1997</v>
      </c>
      <c r="F593" s="144">
        <v>1.5</v>
      </c>
      <c r="G593" s="144"/>
      <c r="H593" s="144"/>
      <c r="I593" s="33" t="s">
        <v>1998</v>
      </c>
      <c r="J593" s="9">
        <v>2.6</v>
      </c>
      <c r="K593" s="9">
        <f t="shared" si="10"/>
        <v>4.1</v>
      </c>
      <c r="L593" s="144"/>
      <c r="M593" s="2"/>
    </row>
    <row r="594" spans="1:13" ht="12.75">
      <c r="A594" s="40">
        <v>588</v>
      </c>
      <c r="B594" s="40" t="s">
        <v>516</v>
      </c>
      <c r="C594" s="40" t="s">
        <v>335</v>
      </c>
      <c r="D594" s="4" t="s">
        <v>1442</v>
      </c>
      <c r="E594" s="259"/>
      <c r="F594" s="260"/>
      <c r="G594" s="61" t="s">
        <v>459</v>
      </c>
      <c r="H594" s="260">
        <v>0.125</v>
      </c>
      <c r="I594" s="40" t="s">
        <v>52</v>
      </c>
      <c r="J594" s="260">
        <v>0.75</v>
      </c>
      <c r="K594" s="260">
        <f t="shared" si="10"/>
        <v>0.875</v>
      </c>
      <c r="L594" s="260"/>
      <c r="M594" s="29"/>
    </row>
    <row r="595" spans="1:13" ht="12.75">
      <c r="A595" s="40">
        <v>589</v>
      </c>
      <c r="B595" s="40" t="s">
        <v>516</v>
      </c>
      <c r="C595" s="61" t="s">
        <v>335</v>
      </c>
      <c r="D595" s="4" t="s">
        <v>1432</v>
      </c>
      <c r="E595" s="259"/>
      <c r="F595" s="260"/>
      <c r="G595" s="61" t="s">
        <v>459</v>
      </c>
      <c r="H595" s="40">
        <f>0.5/4</f>
        <v>0.125</v>
      </c>
      <c r="I595" s="40"/>
      <c r="J595" s="40"/>
      <c r="K595" s="260">
        <f t="shared" si="10"/>
        <v>0.125</v>
      </c>
      <c r="L595" s="260"/>
      <c r="M595" s="29"/>
    </row>
    <row r="596" spans="1:13" ht="12.75">
      <c r="A596" s="40">
        <v>590</v>
      </c>
      <c r="B596" s="40" t="s">
        <v>1999</v>
      </c>
      <c r="C596" s="40" t="s">
        <v>335</v>
      </c>
      <c r="D596" s="4" t="s">
        <v>1662</v>
      </c>
      <c r="E596" s="289"/>
      <c r="F596" s="260"/>
      <c r="G596" s="4"/>
      <c r="H596" s="260"/>
      <c r="I596" s="40" t="s">
        <v>51</v>
      </c>
      <c r="J596" s="260">
        <v>0.6</v>
      </c>
      <c r="K596" s="260">
        <f t="shared" si="10"/>
        <v>0.6</v>
      </c>
      <c r="L596" s="260"/>
      <c r="M596" s="29"/>
    </row>
    <row r="597" spans="1:13" ht="12.75">
      <c r="A597" s="40">
        <v>591</v>
      </c>
      <c r="B597" s="40" t="s">
        <v>2000</v>
      </c>
      <c r="C597" s="61" t="s">
        <v>335</v>
      </c>
      <c r="D597" s="4" t="s">
        <v>1441</v>
      </c>
      <c r="E597" s="259"/>
      <c r="F597" s="260"/>
      <c r="G597" s="61" t="s">
        <v>419</v>
      </c>
      <c r="H597" s="40">
        <f>0.5/3</f>
        <v>0.16666666666666666</v>
      </c>
      <c r="I597" s="40"/>
      <c r="J597" s="40"/>
      <c r="K597" s="260">
        <f t="shared" si="10"/>
        <v>0.16666666666666666</v>
      </c>
      <c r="L597" s="260"/>
      <c r="M597" s="29"/>
    </row>
    <row r="598" spans="1:13" ht="12.75">
      <c r="A598" s="40">
        <v>592</v>
      </c>
      <c r="B598" s="40" t="s">
        <v>503</v>
      </c>
      <c r="C598" s="40" t="s">
        <v>335</v>
      </c>
      <c r="D598" s="4" t="s">
        <v>1662</v>
      </c>
      <c r="E598" s="264"/>
      <c r="F598" s="262"/>
      <c r="G598" s="262"/>
      <c r="H598" s="262"/>
      <c r="I598" s="40" t="s">
        <v>55</v>
      </c>
      <c r="J598" s="260">
        <v>0.6</v>
      </c>
      <c r="K598" s="260">
        <f t="shared" si="10"/>
        <v>0.6</v>
      </c>
      <c r="L598" s="266"/>
      <c r="M598" s="29"/>
    </row>
    <row r="599" spans="1:13" ht="12.75">
      <c r="A599" s="40">
        <v>593</v>
      </c>
      <c r="B599" s="40" t="s">
        <v>1879</v>
      </c>
      <c r="C599" s="61" t="s">
        <v>335</v>
      </c>
      <c r="D599" s="4" t="s">
        <v>1589</v>
      </c>
      <c r="E599" s="259"/>
      <c r="F599" s="260"/>
      <c r="G599" s="61" t="s">
        <v>481</v>
      </c>
      <c r="H599" s="40">
        <f>0.5/5</f>
        <v>0.1</v>
      </c>
      <c r="I599" s="40"/>
      <c r="J599" s="40"/>
      <c r="K599" s="260">
        <f t="shared" si="10"/>
        <v>0.1</v>
      </c>
      <c r="L599" s="260"/>
      <c r="M599" s="29"/>
    </row>
    <row r="600" spans="1:13" ht="12.75">
      <c r="A600" s="40">
        <v>594</v>
      </c>
      <c r="B600" s="40" t="s">
        <v>1213</v>
      </c>
      <c r="C600" s="40" t="s">
        <v>335</v>
      </c>
      <c r="D600" s="4" t="s">
        <v>1630</v>
      </c>
      <c r="E600" s="259"/>
      <c r="F600" s="260"/>
      <c r="G600" s="4"/>
      <c r="H600" s="260"/>
      <c r="I600" s="40" t="s">
        <v>255</v>
      </c>
      <c r="J600" s="260">
        <v>0.8</v>
      </c>
      <c r="K600" s="260">
        <f t="shared" si="10"/>
        <v>0.8</v>
      </c>
      <c r="L600" s="260"/>
      <c r="M600" s="29"/>
    </row>
    <row r="601" spans="1:13" ht="12.75">
      <c r="A601" s="40">
        <v>595</v>
      </c>
      <c r="B601" s="40" t="s">
        <v>501</v>
      </c>
      <c r="C601" s="40" t="s">
        <v>335</v>
      </c>
      <c r="D601" s="4" t="s">
        <v>1560</v>
      </c>
      <c r="E601" s="259"/>
      <c r="F601" s="260"/>
      <c r="G601" s="4"/>
      <c r="H601" s="260"/>
      <c r="I601" s="7" t="s">
        <v>303</v>
      </c>
      <c r="J601" s="260"/>
      <c r="K601" s="260">
        <f t="shared" si="10"/>
        <v>0</v>
      </c>
      <c r="L601" s="260"/>
      <c r="M601" s="29"/>
    </row>
    <row r="602" spans="1:13" ht="12.75">
      <c r="A602" s="40">
        <v>596</v>
      </c>
      <c r="B602" s="40" t="s">
        <v>523</v>
      </c>
      <c r="C602" s="40" t="s">
        <v>335</v>
      </c>
      <c r="D602" s="4" t="s">
        <v>1553</v>
      </c>
      <c r="E602" s="40"/>
      <c r="F602" s="260"/>
      <c r="G602" s="61"/>
      <c r="H602" s="40"/>
      <c r="I602" s="40" t="s">
        <v>55</v>
      </c>
      <c r="J602" s="260">
        <v>0.6</v>
      </c>
      <c r="K602" s="260">
        <f t="shared" si="10"/>
        <v>0.6</v>
      </c>
      <c r="L602" s="260"/>
      <c r="M602" s="29"/>
    </row>
    <row r="603" spans="1:13" ht="25.5">
      <c r="A603" s="40">
        <v>597</v>
      </c>
      <c r="B603" s="40" t="s">
        <v>2001</v>
      </c>
      <c r="C603" s="40" t="str">
        <f>RIGHT(B603,LEN(B603)-FIND("@",SUBSTITUTE(B603," ","@",LEN(B603)-LEN(SUBSTITUTE(B603," ","")))))</f>
        <v>Trang</v>
      </c>
      <c r="D603" s="75" t="s">
        <v>2002</v>
      </c>
      <c r="E603" s="259"/>
      <c r="F603" s="260"/>
      <c r="G603" s="4"/>
      <c r="H603" s="260"/>
      <c r="I603" s="40" t="s">
        <v>2003</v>
      </c>
      <c r="J603" s="265">
        <v>1</v>
      </c>
      <c r="K603" s="260">
        <f t="shared" si="10"/>
        <v>1</v>
      </c>
      <c r="L603" s="260"/>
      <c r="M603" s="29"/>
    </row>
    <row r="604" spans="1:13" ht="12.75">
      <c r="A604" s="40">
        <v>598</v>
      </c>
      <c r="B604" s="40" t="s">
        <v>448</v>
      </c>
      <c r="C604" s="40" t="s">
        <v>335</v>
      </c>
      <c r="D604" s="4" t="s">
        <v>1442</v>
      </c>
      <c r="E604" s="40"/>
      <c r="F604" s="40"/>
      <c r="G604" s="260"/>
      <c r="H604" s="40"/>
      <c r="I604" s="262" t="s">
        <v>1549</v>
      </c>
      <c r="J604" s="265">
        <v>0.8</v>
      </c>
      <c r="K604" s="260">
        <f t="shared" si="10"/>
        <v>0.8</v>
      </c>
      <c r="L604" s="40"/>
      <c r="M604" s="29"/>
    </row>
    <row r="605" spans="1:13" ht="12.75">
      <c r="A605" s="40">
        <v>599</v>
      </c>
      <c r="B605" s="40" t="s">
        <v>448</v>
      </c>
      <c r="C605" s="40" t="s">
        <v>335</v>
      </c>
      <c r="D605" s="4" t="s">
        <v>1622</v>
      </c>
      <c r="E605" s="259"/>
      <c r="F605" s="260"/>
      <c r="G605" s="4"/>
      <c r="H605" s="260"/>
      <c r="I605" s="4" t="s">
        <v>1559</v>
      </c>
      <c r="J605" s="265">
        <v>0.8</v>
      </c>
      <c r="K605" s="260">
        <f t="shared" si="10"/>
        <v>0.8</v>
      </c>
      <c r="L605" s="260"/>
      <c r="M605" s="29"/>
    </row>
    <row r="606" spans="1:13" ht="12.75">
      <c r="A606" s="40">
        <v>600</v>
      </c>
      <c r="B606" s="262" t="s">
        <v>564</v>
      </c>
      <c r="C606" s="40" t="s">
        <v>335</v>
      </c>
      <c r="D606" s="281" t="s">
        <v>1581</v>
      </c>
      <c r="E606" s="262"/>
      <c r="F606" s="262"/>
      <c r="G606" s="4" t="s">
        <v>1542</v>
      </c>
      <c r="H606" s="40">
        <f>1/4</f>
        <v>0.25</v>
      </c>
      <c r="I606" s="40"/>
      <c r="J606" s="40"/>
      <c r="K606" s="260">
        <f t="shared" si="10"/>
        <v>0.25</v>
      </c>
      <c r="L606" s="260"/>
      <c r="M606" s="29"/>
    </row>
    <row r="607" spans="1:13" ht="12.75">
      <c r="A607" s="40">
        <v>601</v>
      </c>
      <c r="B607" s="40" t="s">
        <v>447</v>
      </c>
      <c r="C607" s="40" t="s">
        <v>335</v>
      </c>
      <c r="D607" s="4" t="s">
        <v>1581</v>
      </c>
      <c r="E607" s="259"/>
      <c r="F607" s="260"/>
      <c r="G607" s="4" t="s">
        <v>1554</v>
      </c>
      <c r="H607" s="40">
        <v>0.1</v>
      </c>
      <c r="I607" s="40" t="s">
        <v>132</v>
      </c>
      <c r="J607" s="260">
        <v>0.6</v>
      </c>
      <c r="K607" s="260">
        <f t="shared" si="10"/>
        <v>0.7</v>
      </c>
      <c r="L607" s="260"/>
      <c r="M607" s="29"/>
    </row>
    <row r="608" spans="1:13" ht="12.75">
      <c r="A608" s="40">
        <v>602</v>
      </c>
      <c r="B608" s="40" t="s">
        <v>538</v>
      </c>
      <c r="C608" s="40" t="s">
        <v>335</v>
      </c>
      <c r="D608" s="4" t="s">
        <v>114</v>
      </c>
      <c r="E608" s="271"/>
      <c r="F608" s="262"/>
      <c r="G608" s="61" t="s">
        <v>481</v>
      </c>
      <c r="H608" s="40">
        <v>0.1</v>
      </c>
      <c r="I608" s="40"/>
      <c r="J608" s="40"/>
      <c r="K608" s="260">
        <f t="shared" si="10"/>
        <v>0.1</v>
      </c>
      <c r="L608" s="260"/>
      <c r="M608" s="29"/>
    </row>
    <row r="609" spans="1:13" ht="12.75">
      <c r="A609" s="40">
        <v>603</v>
      </c>
      <c r="B609" s="40" t="s">
        <v>575</v>
      </c>
      <c r="C609" s="4" t="s">
        <v>335</v>
      </c>
      <c r="D609" s="281" t="s">
        <v>1603</v>
      </c>
      <c r="E609" s="40"/>
      <c r="F609" s="262"/>
      <c r="G609" s="4" t="s">
        <v>1554</v>
      </c>
      <c r="H609" s="40">
        <v>0.1</v>
      </c>
      <c r="I609" s="40"/>
      <c r="J609" s="40"/>
      <c r="K609" s="260">
        <f t="shared" si="10"/>
        <v>0.1</v>
      </c>
      <c r="L609" s="260"/>
      <c r="M609" s="29"/>
    </row>
    <row r="610" spans="1:13" ht="12.75">
      <c r="A610" s="40">
        <v>604</v>
      </c>
      <c r="B610" s="40" t="s">
        <v>2004</v>
      </c>
      <c r="C610" s="40" t="s">
        <v>335</v>
      </c>
      <c r="D610" s="4" t="s">
        <v>1681</v>
      </c>
      <c r="E610" s="259"/>
      <c r="F610" s="260"/>
      <c r="G610" s="4"/>
      <c r="H610" s="260"/>
      <c r="I610" s="7" t="s">
        <v>292</v>
      </c>
      <c r="J610" s="260">
        <v>0.6</v>
      </c>
      <c r="K610" s="260">
        <f t="shared" si="10"/>
        <v>0.6</v>
      </c>
      <c r="L610" s="260"/>
      <c r="M610" s="29"/>
    </row>
    <row r="611" spans="1:13" ht="12.75">
      <c r="A611" s="40">
        <v>605</v>
      </c>
      <c r="B611" s="61" t="s">
        <v>590</v>
      </c>
      <c r="C611" s="4" t="s">
        <v>335</v>
      </c>
      <c r="D611" s="75" t="s">
        <v>1553</v>
      </c>
      <c r="E611" s="40"/>
      <c r="F611" s="260"/>
      <c r="G611" s="4" t="s">
        <v>1554</v>
      </c>
      <c r="H611" s="40">
        <v>0.1</v>
      </c>
      <c r="I611" s="40"/>
      <c r="J611" s="40"/>
      <c r="K611" s="260">
        <f t="shared" si="10"/>
        <v>0.1</v>
      </c>
      <c r="L611" s="260"/>
      <c r="M611" s="29"/>
    </row>
    <row r="612" spans="1:13" ht="12.75">
      <c r="A612" s="40">
        <v>606</v>
      </c>
      <c r="B612" s="40" t="s">
        <v>477</v>
      </c>
      <c r="C612" s="61" t="s">
        <v>335</v>
      </c>
      <c r="D612" s="4" t="s">
        <v>2005</v>
      </c>
      <c r="E612" s="263"/>
      <c r="F612" s="260"/>
      <c r="G612" s="61" t="s">
        <v>449</v>
      </c>
      <c r="H612" s="40">
        <v>0.25</v>
      </c>
      <c r="I612" s="40"/>
      <c r="J612" s="40"/>
      <c r="K612" s="260">
        <f t="shared" si="10"/>
        <v>0.25</v>
      </c>
      <c r="L612" s="260"/>
      <c r="M612" s="29"/>
    </row>
    <row r="613" spans="1:13" ht="12.75">
      <c r="A613" s="40">
        <v>607</v>
      </c>
      <c r="B613" s="40" t="s">
        <v>2006</v>
      </c>
      <c r="C613" s="40" t="s">
        <v>335</v>
      </c>
      <c r="D613" s="4" t="s">
        <v>1613</v>
      </c>
      <c r="E613" s="259"/>
      <c r="F613" s="260"/>
      <c r="G613" s="4"/>
      <c r="H613" s="260"/>
      <c r="I613" s="40" t="s">
        <v>37</v>
      </c>
      <c r="J613" s="260">
        <v>1</v>
      </c>
      <c r="K613" s="260">
        <f t="shared" si="10"/>
        <v>1</v>
      </c>
      <c r="L613" s="260"/>
      <c r="M613" s="29"/>
    </row>
    <row r="614" spans="1:13" ht="12.75">
      <c r="A614" s="40">
        <v>608</v>
      </c>
      <c r="B614" s="40" t="s">
        <v>2007</v>
      </c>
      <c r="C614" s="40" t="s">
        <v>634</v>
      </c>
      <c r="D614" s="4" t="s">
        <v>2008</v>
      </c>
      <c r="E614" s="40"/>
      <c r="F614" s="260"/>
      <c r="G614" s="61"/>
      <c r="H614" s="40"/>
      <c r="I614" s="40" t="s">
        <v>51</v>
      </c>
      <c r="J614" s="260">
        <v>0.6</v>
      </c>
      <c r="K614" s="260">
        <f t="shared" si="10"/>
        <v>0.6</v>
      </c>
      <c r="L614" s="260"/>
      <c r="M614" s="29"/>
    </row>
    <row r="615" spans="1:13" ht="12.75">
      <c r="A615" s="40">
        <v>609</v>
      </c>
      <c r="B615" s="40" t="s">
        <v>2009</v>
      </c>
      <c r="C615" s="4" t="s">
        <v>458</v>
      </c>
      <c r="D615" s="4" t="s">
        <v>1541</v>
      </c>
      <c r="E615" s="262"/>
      <c r="F615" s="262"/>
      <c r="G615" s="4" t="s">
        <v>1542</v>
      </c>
      <c r="H615" s="40">
        <f>1/4</f>
        <v>0.25</v>
      </c>
      <c r="I615" s="40"/>
      <c r="J615" s="40"/>
      <c r="K615" s="260">
        <f t="shared" si="10"/>
        <v>0.25</v>
      </c>
      <c r="L615" s="260"/>
      <c r="M615" s="29"/>
    </row>
    <row r="616" spans="1:13" ht="38.25">
      <c r="A616" s="40">
        <v>610</v>
      </c>
      <c r="B616" s="40" t="s">
        <v>2010</v>
      </c>
      <c r="C616" s="40" t="s">
        <v>458</v>
      </c>
      <c r="D616" s="277" t="s">
        <v>1629</v>
      </c>
      <c r="E616" s="259"/>
      <c r="F616" s="260"/>
      <c r="G616" s="262" t="s">
        <v>1619</v>
      </c>
      <c r="H616" s="262">
        <v>0.5</v>
      </c>
      <c r="I616" s="40"/>
      <c r="J616" s="260"/>
      <c r="K616" s="260">
        <f t="shared" si="10"/>
        <v>0.5</v>
      </c>
      <c r="L616" s="260"/>
      <c r="M616" s="29"/>
    </row>
    <row r="617" spans="1:13" ht="12.75">
      <c r="A617" s="40">
        <v>611</v>
      </c>
      <c r="B617" s="40" t="s">
        <v>1992</v>
      </c>
      <c r="C617" s="40" t="s">
        <v>458</v>
      </c>
      <c r="D617" s="4" t="s">
        <v>1583</v>
      </c>
      <c r="E617" s="268"/>
      <c r="F617" s="40"/>
      <c r="G617" s="61" t="s">
        <v>481</v>
      </c>
      <c r="H617" s="40">
        <v>0.1</v>
      </c>
      <c r="I617" s="40"/>
      <c r="J617" s="40"/>
      <c r="K617" s="260">
        <f t="shared" si="10"/>
        <v>0.1</v>
      </c>
      <c r="L617" s="260"/>
      <c r="M617" s="29"/>
    </row>
    <row r="618" spans="1:13" ht="12.75">
      <c r="A618" s="40">
        <v>612</v>
      </c>
      <c r="B618" s="40" t="s">
        <v>2011</v>
      </c>
      <c r="C618" s="40" t="s">
        <v>551</v>
      </c>
      <c r="D618" s="4" t="s">
        <v>2012</v>
      </c>
      <c r="E618" s="259"/>
      <c r="F618" s="260"/>
      <c r="G618" s="4"/>
      <c r="H618" s="260"/>
      <c r="I618" s="40" t="s">
        <v>55</v>
      </c>
      <c r="J618" s="260">
        <v>0.6</v>
      </c>
      <c r="K618" s="260">
        <f t="shared" si="10"/>
        <v>0.6</v>
      </c>
      <c r="L618" s="260"/>
      <c r="M618" s="29"/>
    </row>
    <row r="619" spans="1:13" ht="12.75">
      <c r="A619" s="40">
        <v>613</v>
      </c>
      <c r="B619" s="40" t="s">
        <v>1481</v>
      </c>
      <c r="C619" s="40" t="s">
        <v>551</v>
      </c>
      <c r="D619" s="4" t="s">
        <v>1560</v>
      </c>
      <c r="E619" s="259"/>
      <c r="F619" s="260"/>
      <c r="G619" s="4"/>
      <c r="H619" s="260"/>
      <c r="I619" s="7" t="s">
        <v>292</v>
      </c>
      <c r="J619" s="260">
        <v>0.6</v>
      </c>
      <c r="K619" s="260">
        <f t="shared" si="10"/>
        <v>0.6</v>
      </c>
      <c r="L619" s="260"/>
      <c r="M619" s="29"/>
    </row>
    <row r="620" spans="1:13" ht="12.75">
      <c r="A620" s="40">
        <v>614</v>
      </c>
      <c r="B620" s="40" t="s">
        <v>550</v>
      </c>
      <c r="C620" s="4" t="s">
        <v>551</v>
      </c>
      <c r="D620" s="4" t="s">
        <v>1605</v>
      </c>
      <c r="E620" s="289"/>
      <c r="F620" s="260"/>
      <c r="G620" s="61" t="s">
        <v>481</v>
      </c>
      <c r="H620" s="40">
        <v>0.1</v>
      </c>
      <c r="I620" s="40"/>
      <c r="J620" s="40"/>
      <c r="K620" s="260">
        <f t="shared" si="10"/>
        <v>0.1</v>
      </c>
      <c r="L620" s="260"/>
      <c r="M620" s="29"/>
    </row>
    <row r="621" spans="1:13" ht="12.75">
      <c r="A621" s="40">
        <v>615</v>
      </c>
      <c r="B621" s="61" t="s">
        <v>573</v>
      </c>
      <c r="C621" s="4" t="s">
        <v>574</v>
      </c>
      <c r="D621" s="75" t="s">
        <v>1576</v>
      </c>
      <c r="E621" s="40"/>
      <c r="F621" s="260"/>
      <c r="G621" s="4" t="s">
        <v>1577</v>
      </c>
      <c r="H621" s="40">
        <v>0.167</v>
      </c>
      <c r="I621" s="40"/>
      <c r="J621" s="40"/>
      <c r="K621" s="260">
        <f t="shared" si="10"/>
        <v>0.167</v>
      </c>
      <c r="L621" s="260"/>
      <c r="M621" s="29"/>
    </row>
    <row r="622" spans="1:13" ht="12.75">
      <c r="A622" s="40">
        <v>616</v>
      </c>
      <c r="B622" s="40" t="s">
        <v>2013</v>
      </c>
      <c r="C622" s="40" t="s">
        <v>574</v>
      </c>
      <c r="D622" s="75" t="s">
        <v>1718</v>
      </c>
      <c r="E622" s="259"/>
      <c r="F622" s="260"/>
      <c r="G622" s="61" t="s">
        <v>632</v>
      </c>
      <c r="H622" s="40">
        <v>0.1</v>
      </c>
      <c r="I622" s="40"/>
      <c r="J622" s="40"/>
      <c r="K622" s="260">
        <f t="shared" si="10"/>
        <v>0.1</v>
      </c>
      <c r="L622" s="260"/>
      <c r="M622" s="29"/>
    </row>
    <row r="623" spans="1:13" ht="12.75">
      <c r="A623" s="40">
        <v>617</v>
      </c>
      <c r="B623" s="40" t="s">
        <v>783</v>
      </c>
      <c r="C623" s="40" t="s">
        <v>534</v>
      </c>
      <c r="D623" s="4" t="s">
        <v>1541</v>
      </c>
      <c r="E623" s="259"/>
      <c r="F623" s="260"/>
      <c r="G623" s="4"/>
      <c r="H623" s="260"/>
      <c r="I623" s="7" t="s">
        <v>292</v>
      </c>
      <c r="J623" s="260">
        <v>0.6</v>
      </c>
      <c r="K623" s="260">
        <f t="shared" si="10"/>
        <v>0.6</v>
      </c>
      <c r="L623" s="260"/>
      <c r="M623" s="29"/>
    </row>
    <row r="624" spans="1:13" ht="12.75">
      <c r="A624" s="40">
        <v>618</v>
      </c>
      <c r="B624" s="40" t="s">
        <v>533</v>
      </c>
      <c r="C624" s="4" t="s">
        <v>534</v>
      </c>
      <c r="D624" s="4" t="s">
        <v>1818</v>
      </c>
      <c r="E624" s="262"/>
      <c r="F624" s="262"/>
      <c r="G624" s="61" t="s">
        <v>449</v>
      </c>
      <c r="H624" s="40">
        <v>0.25</v>
      </c>
      <c r="I624" s="40"/>
      <c r="J624" s="40"/>
      <c r="K624" s="260">
        <f t="shared" si="10"/>
        <v>0.25</v>
      </c>
      <c r="L624" s="260"/>
      <c r="M624" s="29"/>
    </row>
    <row r="625" spans="1:13" ht="12.75">
      <c r="A625" s="40">
        <v>619</v>
      </c>
      <c r="B625" s="40" t="s">
        <v>2014</v>
      </c>
      <c r="C625" s="40" t="s">
        <v>2015</v>
      </c>
      <c r="D625" s="4" t="s">
        <v>1566</v>
      </c>
      <c r="E625" s="264"/>
      <c r="F625" s="260"/>
      <c r="G625" s="4"/>
      <c r="H625" s="260"/>
      <c r="I625" s="40" t="s">
        <v>51</v>
      </c>
      <c r="J625" s="260">
        <v>0.6</v>
      </c>
      <c r="K625" s="260">
        <f t="shared" si="10"/>
        <v>0.6</v>
      </c>
      <c r="L625" s="260"/>
      <c r="M625" s="29"/>
    </row>
    <row r="626" spans="1:13" ht="38.25">
      <c r="A626" s="40">
        <v>620</v>
      </c>
      <c r="B626" s="40" t="s">
        <v>2016</v>
      </c>
      <c r="C626" s="40" t="s">
        <v>624</v>
      </c>
      <c r="D626" s="4" t="s">
        <v>1717</v>
      </c>
      <c r="E626" s="40"/>
      <c r="F626" s="260"/>
      <c r="G626" s="4"/>
      <c r="H626" s="260"/>
      <c r="I626" s="40" t="s">
        <v>2017</v>
      </c>
      <c r="J626" s="260">
        <f>3/5</f>
        <v>0.6</v>
      </c>
      <c r="K626" s="260">
        <f t="shared" si="10"/>
        <v>0.6</v>
      </c>
      <c r="L626" s="260"/>
      <c r="M626" s="29"/>
    </row>
    <row r="627" spans="1:13" ht="12.75">
      <c r="A627" s="40">
        <v>621</v>
      </c>
      <c r="B627" s="40" t="s">
        <v>2016</v>
      </c>
      <c r="C627" s="40" t="s">
        <v>624</v>
      </c>
      <c r="D627" s="4" t="s">
        <v>1611</v>
      </c>
      <c r="E627" s="259"/>
      <c r="F627" s="260"/>
      <c r="G627" s="4"/>
      <c r="H627" s="260"/>
      <c r="I627" s="7"/>
      <c r="J627" s="260">
        <v>0.6</v>
      </c>
      <c r="K627" s="260">
        <f t="shared" si="10"/>
        <v>0.6</v>
      </c>
      <c r="L627" s="260"/>
      <c r="M627" s="29"/>
    </row>
    <row r="628" spans="1:13" ht="12.75">
      <c r="A628" s="40">
        <v>622</v>
      </c>
      <c r="B628" s="40" t="s">
        <v>2018</v>
      </c>
      <c r="C628" s="40" t="s">
        <v>624</v>
      </c>
      <c r="D628" s="4" t="s">
        <v>1432</v>
      </c>
      <c r="E628" s="259"/>
      <c r="F628" s="260"/>
      <c r="G628" s="4"/>
      <c r="H628" s="260"/>
      <c r="I628" s="40" t="s">
        <v>55</v>
      </c>
      <c r="J628" s="260">
        <v>0.6</v>
      </c>
      <c r="K628" s="260">
        <f t="shared" si="10"/>
        <v>0.6</v>
      </c>
      <c r="L628" s="260"/>
      <c r="M628" s="29"/>
    </row>
    <row r="629" spans="1:13" ht="12.75">
      <c r="A629" s="40">
        <v>623</v>
      </c>
      <c r="B629" s="40" t="s">
        <v>536</v>
      </c>
      <c r="C629" s="40" t="s">
        <v>624</v>
      </c>
      <c r="D629" s="4" t="s">
        <v>1560</v>
      </c>
      <c r="E629" s="268"/>
      <c r="F629" s="40"/>
      <c r="G629" s="40"/>
      <c r="H629" s="40"/>
      <c r="I629" s="7" t="s">
        <v>303</v>
      </c>
      <c r="J629" s="265">
        <v>0.6</v>
      </c>
      <c r="K629" s="260">
        <f t="shared" si="10"/>
        <v>0.6</v>
      </c>
      <c r="L629" s="4"/>
      <c r="M629" s="29"/>
    </row>
    <row r="630" spans="1:13" s="228" customFormat="1" ht="12.75">
      <c r="A630" s="40">
        <v>624</v>
      </c>
      <c r="B630" s="40" t="s">
        <v>2019</v>
      </c>
      <c r="C630" s="61" t="s">
        <v>414</v>
      </c>
      <c r="D630" s="4" t="s">
        <v>1807</v>
      </c>
      <c r="E630" s="259"/>
      <c r="F630" s="260"/>
      <c r="G630" s="61" t="s">
        <v>449</v>
      </c>
      <c r="H630" s="40">
        <v>0.25</v>
      </c>
      <c r="I630" s="40"/>
      <c r="J630" s="40"/>
      <c r="K630" s="260">
        <f t="shared" si="10"/>
        <v>0.25</v>
      </c>
      <c r="L630" s="260"/>
      <c r="M630" s="29"/>
    </row>
    <row r="631" spans="1:13" s="228" customFormat="1" ht="12.75">
      <c r="A631" s="40">
        <v>625</v>
      </c>
      <c r="B631" s="40" t="s">
        <v>2020</v>
      </c>
      <c r="C631" s="40" t="s">
        <v>414</v>
      </c>
      <c r="D631" s="4" t="s">
        <v>1607</v>
      </c>
      <c r="E631" s="283"/>
      <c r="F631" s="262"/>
      <c r="G631" s="40"/>
      <c r="H631" s="40"/>
      <c r="I631" s="7" t="s">
        <v>292</v>
      </c>
      <c r="J631" s="260">
        <v>0.6</v>
      </c>
      <c r="K631" s="260">
        <f t="shared" si="10"/>
        <v>0.6</v>
      </c>
      <c r="L631" s="266"/>
      <c r="M631" s="22"/>
    </row>
    <row r="632" spans="1:13" s="228" customFormat="1" ht="12.75">
      <c r="A632" s="40">
        <v>626</v>
      </c>
      <c r="B632" s="40" t="s">
        <v>575</v>
      </c>
      <c r="C632" s="40" t="s">
        <v>414</v>
      </c>
      <c r="D632" s="4" t="s">
        <v>1553</v>
      </c>
      <c r="E632" s="271"/>
      <c r="F632" s="262"/>
      <c r="G632" s="262"/>
      <c r="H632" s="262"/>
      <c r="I632" s="40" t="s">
        <v>55</v>
      </c>
      <c r="J632" s="260">
        <v>0.6</v>
      </c>
      <c r="K632" s="260">
        <f t="shared" si="10"/>
        <v>0.6</v>
      </c>
      <c r="L632" s="266"/>
      <c r="M632" s="22"/>
    </row>
    <row r="633" spans="1:13" s="228" customFormat="1" ht="12.75">
      <c r="A633" s="40">
        <v>627</v>
      </c>
      <c r="B633" s="40" t="s">
        <v>1003</v>
      </c>
      <c r="C633" s="40" t="s">
        <v>572</v>
      </c>
      <c r="D633" s="4" t="s">
        <v>1546</v>
      </c>
      <c r="E633" s="259"/>
      <c r="F633" s="260"/>
      <c r="G633" s="4"/>
      <c r="H633" s="260"/>
      <c r="I633" s="40" t="s">
        <v>51</v>
      </c>
      <c r="J633" s="260">
        <v>0.6</v>
      </c>
      <c r="K633" s="260">
        <f t="shared" si="10"/>
        <v>0.6</v>
      </c>
      <c r="L633" s="260"/>
      <c r="M633" s="22"/>
    </row>
    <row r="634" spans="1:13" s="228" customFormat="1" ht="12.75">
      <c r="A634" s="40">
        <v>628</v>
      </c>
      <c r="B634" s="40" t="s">
        <v>888</v>
      </c>
      <c r="C634" s="40" t="s">
        <v>572</v>
      </c>
      <c r="D634" s="4" t="s">
        <v>1615</v>
      </c>
      <c r="E634" s="264"/>
      <c r="F634" s="262"/>
      <c r="G634" s="40"/>
      <c r="H634" s="40"/>
      <c r="I634" s="40" t="s">
        <v>37</v>
      </c>
      <c r="J634" s="260">
        <v>1</v>
      </c>
      <c r="K634" s="260">
        <f t="shared" si="10"/>
        <v>1</v>
      </c>
      <c r="L634" s="4"/>
      <c r="M634" s="22"/>
    </row>
    <row r="635" spans="1:16" s="228" customFormat="1" ht="12.75">
      <c r="A635" s="40">
        <v>629</v>
      </c>
      <c r="B635" s="40" t="s">
        <v>571</v>
      </c>
      <c r="C635" s="61" t="s">
        <v>572</v>
      </c>
      <c r="D635" s="75" t="s">
        <v>1576</v>
      </c>
      <c r="E635" s="259"/>
      <c r="F635" s="260"/>
      <c r="G635" s="4" t="s">
        <v>1577</v>
      </c>
      <c r="H635" s="40">
        <v>0.167</v>
      </c>
      <c r="I635" s="40"/>
      <c r="J635" s="40"/>
      <c r="K635" s="260">
        <f t="shared" si="10"/>
        <v>0.167</v>
      </c>
      <c r="L635" s="260"/>
      <c r="M635" s="22"/>
      <c r="P635" s="228" t="s">
        <v>1338</v>
      </c>
    </row>
    <row r="636" spans="1:13" s="228" customFormat="1" ht="12.75">
      <c r="A636" s="40">
        <v>630</v>
      </c>
      <c r="B636" s="40" t="s">
        <v>552</v>
      </c>
      <c r="C636" s="40" t="s">
        <v>444</v>
      </c>
      <c r="D636" s="4" t="s">
        <v>1572</v>
      </c>
      <c r="E636" s="259"/>
      <c r="F636" s="260"/>
      <c r="G636" s="4"/>
      <c r="H636" s="260"/>
      <c r="I636" s="40" t="s">
        <v>1559</v>
      </c>
      <c r="J636" s="260">
        <v>0.8</v>
      </c>
      <c r="K636" s="260">
        <f t="shared" si="10"/>
        <v>0.8</v>
      </c>
      <c r="L636" s="260"/>
      <c r="M636" s="22"/>
    </row>
    <row r="637" spans="1:13" s="228" customFormat="1" ht="38.25">
      <c r="A637" s="40">
        <v>631</v>
      </c>
      <c r="B637" s="40" t="s">
        <v>552</v>
      </c>
      <c r="C637" s="40" t="s">
        <v>444</v>
      </c>
      <c r="D637" s="75" t="s">
        <v>1539</v>
      </c>
      <c r="E637" s="259"/>
      <c r="F637" s="260"/>
      <c r="G637" s="4"/>
      <c r="H637" s="260"/>
      <c r="I637" s="40" t="s">
        <v>1956</v>
      </c>
      <c r="J637" s="265">
        <v>1</v>
      </c>
      <c r="K637" s="260">
        <f t="shared" si="10"/>
        <v>1</v>
      </c>
      <c r="L637" s="260"/>
      <c r="M637" s="22"/>
    </row>
    <row r="638" spans="1:13" s="228" customFormat="1" ht="12.75">
      <c r="A638" s="40">
        <v>632</v>
      </c>
      <c r="B638" s="40" t="s">
        <v>2021</v>
      </c>
      <c r="C638" s="40" t="s">
        <v>418</v>
      </c>
      <c r="D638" s="4" t="s">
        <v>1560</v>
      </c>
      <c r="E638" s="259"/>
      <c r="F638" s="260"/>
      <c r="G638" s="4"/>
      <c r="H638" s="260"/>
      <c r="I638" s="7" t="s">
        <v>303</v>
      </c>
      <c r="J638" s="260">
        <v>0.6</v>
      </c>
      <c r="K638" s="260">
        <f t="shared" si="10"/>
        <v>0.6</v>
      </c>
      <c r="L638" s="260"/>
      <c r="M638" s="22"/>
    </row>
    <row r="639" spans="1:13" s="228" customFormat="1" ht="12.75">
      <c r="A639" s="40">
        <v>633</v>
      </c>
      <c r="B639" s="40" t="s">
        <v>2022</v>
      </c>
      <c r="C639" s="40" t="s">
        <v>2023</v>
      </c>
      <c r="D639" s="4" t="s">
        <v>1607</v>
      </c>
      <c r="E639" s="268"/>
      <c r="F639" s="40"/>
      <c r="G639" s="40"/>
      <c r="H639" s="40"/>
      <c r="I639" s="40" t="s">
        <v>54</v>
      </c>
      <c r="J639" s="265">
        <v>0.75</v>
      </c>
      <c r="K639" s="260">
        <f t="shared" si="10"/>
        <v>0.75</v>
      </c>
      <c r="L639" s="4"/>
      <c r="M639" s="22"/>
    </row>
    <row r="640" spans="1:13" s="228" customFormat="1" ht="12.75">
      <c r="A640" s="40">
        <v>634</v>
      </c>
      <c r="B640" s="40" t="s">
        <v>2024</v>
      </c>
      <c r="C640" s="40" t="s">
        <v>364</v>
      </c>
      <c r="D640" s="4" t="s">
        <v>1551</v>
      </c>
      <c r="E640" s="259"/>
      <c r="F640" s="260"/>
      <c r="G640" s="4"/>
      <c r="H640" s="260"/>
      <c r="I640" s="7" t="s">
        <v>303</v>
      </c>
      <c r="J640" s="260">
        <v>0.6</v>
      </c>
      <c r="K640" s="260">
        <f t="shared" si="10"/>
        <v>0.6</v>
      </c>
      <c r="L640" s="260"/>
      <c r="M640" s="22"/>
    </row>
    <row r="641" spans="1:13" s="228" customFormat="1" ht="12.75">
      <c r="A641" s="40">
        <v>635</v>
      </c>
      <c r="B641" s="40" t="s">
        <v>523</v>
      </c>
      <c r="C641" s="40" t="s">
        <v>364</v>
      </c>
      <c r="D641" s="4" t="s">
        <v>1670</v>
      </c>
      <c r="E641" s="40"/>
      <c r="F641" s="260"/>
      <c r="G641" s="4"/>
      <c r="H641" s="260"/>
      <c r="I641" s="7" t="s">
        <v>296</v>
      </c>
      <c r="J641" s="260">
        <v>0.6</v>
      </c>
      <c r="K641" s="260">
        <f t="shared" si="10"/>
        <v>0.6</v>
      </c>
      <c r="L641" s="260"/>
      <c r="M641" s="22"/>
    </row>
    <row r="642" spans="1:13" s="228" customFormat="1" ht="12.75">
      <c r="A642" s="40">
        <v>636</v>
      </c>
      <c r="B642" s="40" t="s">
        <v>2025</v>
      </c>
      <c r="C642" s="40" t="s">
        <v>364</v>
      </c>
      <c r="D642" s="4" t="s">
        <v>1681</v>
      </c>
      <c r="E642" s="259"/>
      <c r="F642" s="260"/>
      <c r="G642" s="4"/>
      <c r="H642" s="260"/>
      <c r="I642" s="7" t="s">
        <v>292</v>
      </c>
      <c r="J642" s="260">
        <v>0.6</v>
      </c>
      <c r="K642" s="260">
        <f t="shared" si="10"/>
        <v>0.6</v>
      </c>
      <c r="L642" s="260"/>
      <c r="M642" s="22"/>
    </row>
    <row r="643" spans="1:13" s="228" customFormat="1" ht="12.75">
      <c r="A643" s="40">
        <v>637</v>
      </c>
      <c r="B643" s="40" t="s">
        <v>1248</v>
      </c>
      <c r="C643" s="40" t="s">
        <v>364</v>
      </c>
      <c r="D643" s="4" t="s">
        <v>1442</v>
      </c>
      <c r="E643" s="268"/>
      <c r="F643" s="40"/>
      <c r="G643" s="40"/>
      <c r="H643" s="40"/>
      <c r="I643" s="262" t="s">
        <v>1549</v>
      </c>
      <c r="J643" s="265">
        <v>0.8</v>
      </c>
      <c r="K643" s="260">
        <f t="shared" si="10"/>
        <v>0.8</v>
      </c>
      <c r="L643" s="4"/>
      <c r="M643" s="22"/>
    </row>
    <row r="644" spans="1:13" s="228" customFormat="1" ht="12.75">
      <c r="A644" s="40">
        <v>638</v>
      </c>
      <c r="B644" s="40" t="s">
        <v>2026</v>
      </c>
      <c r="C644" s="40" t="s">
        <v>462</v>
      </c>
      <c r="D644" s="4" t="s">
        <v>1753</v>
      </c>
      <c r="E644" s="262"/>
      <c r="F644" s="262"/>
      <c r="G644" s="262"/>
      <c r="H644" s="262"/>
      <c r="I644" s="40" t="s">
        <v>37</v>
      </c>
      <c r="J644" s="260">
        <v>1</v>
      </c>
      <c r="K644" s="260">
        <f t="shared" si="10"/>
        <v>1</v>
      </c>
      <c r="L644" s="266"/>
      <c r="M644" s="22"/>
    </row>
    <row r="645" spans="1:13" s="228" customFormat="1" ht="12.75">
      <c r="A645" s="40">
        <v>639</v>
      </c>
      <c r="B645" s="40" t="s">
        <v>2027</v>
      </c>
      <c r="C645" s="40" t="s">
        <v>462</v>
      </c>
      <c r="D645" s="4" t="s">
        <v>1683</v>
      </c>
      <c r="E645" s="259"/>
      <c r="F645" s="260"/>
      <c r="G645" s="4"/>
      <c r="H645" s="260"/>
      <c r="I645" s="7" t="s">
        <v>292</v>
      </c>
      <c r="J645" s="260">
        <v>0.6</v>
      </c>
      <c r="K645" s="260">
        <f t="shared" si="10"/>
        <v>0.6</v>
      </c>
      <c r="L645" s="260"/>
      <c r="M645" s="22"/>
    </row>
    <row r="646" spans="1:13" ht="12.75">
      <c r="A646" s="40">
        <v>640</v>
      </c>
      <c r="B646" s="40" t="s">
        <v>2028</v>
      </c>
      <c r="C646" s="40" t="s">
        <v>462</v>
      </c>
      <c r="D646" s="4" t="s">
        <v>1441</v>
      </c>
      <c r="E646" s="40"/>
      <c r="F646" s="40"/>
      <c r="G646" s="61" t="s">
        <v>415</v>
      </c>
      <c r="H646" s="40">
        <v>0.5</v>
      </c>
      <c r="I646" s="40"/>
      <c r="J646" s="40"/>
      <c r="K646" s="260">
        <f t="shared" si="10"/>
        <v>0.5</v>
      </c>
      <c r="L646" s="260"/>
      <c r="M646" s="22"/>
    </row>
    <row r="647" spans="1:13" ht="25.5">
      <c r="A647" s="40">
        <v>641</v>
      </c>
      <c r="B647" s="29" t="s">
        <v>2463</v>
      </c>
      <c r="C647" s="28" t="s">
        <v>462</v>
      </c>
      <c r="D647" s="28" t="s">
        <v>1613</v>
      </c>
      <c r="E647" s="60"/>
      <c r="F647" s="16"/>
      <c r="G647" s="4" t="s">
        <v>2464</v>
      </c>
      <c r="H647" s="16">
        <v>0.25</v>
      </c>
      <c r="I647" s="29"/>
      <c r="J647" s="16"/>
      <c r="K647" s="260">
        <f>J647+H647+F647</f>
        <v>0.25</v>
      </c>
      <c r="L647" s="16"/>
      <c r="M647" s="16"/>
    </row>
  </sheetData>
  <sheetProtection/>
  <mergeCells count="3">
    <mergeCell ref="B2:L2"/>
    <mergeCell ref="B3:L3"/>
    <mergeCell ref="A4:L4"/>
  </mergeCells>
  <printOptions/>
  <pageMargins left="0.25" right="0.2" top="0.75" bottom="0"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2:Q176"/>
  <sheetViews>
    <sheetView zoomScalePageLayoutView="0" workbookViewId="0" topLeftCell="A79">
      <selection activeCell="A91" sqref="A91:IV91"/>
    </sheetView>
  </sheetViews>
  <sheetFormatPr defaultColWidth="9.140625" defaultRowHeight="12.75"/>
  <cols>
    <col min="1" max="1" width="4.140625" style="230" bestFit="1" customWidth="1"/>
    <col min="2" max="2" width="19.00390625" style="239" customWidth="1"/>
    <col min="3" max="3" width="8.7109375" style="239" customWidth="1"/>
    <col min="4" max="4" width="10.57421875" style="239" bestFit="1" customWidth="1"/>
    <col min="5" max="5" width="17.57421875" style="291" bestFit="1" customWidth="1"/>
    <col min="6" max="6" width="5.28125" style="239" bestFit="1" customWidth="1"/>
    <col min="7" max="7" width="17.57421875" style="239" bestFit="1" customWidth="1"/>
    <col min="8" max="8" width="6.8515625" style="239" customWidth="1"/>
    <col min="9" max="9" width="19.140625" style="239" bestFit="1" customWidth="1"/>
    <col min="10" max="10" width="5.28125" style="239" bestFit="1" customWidth="1"/>
    <col min="11" max="11" width="7.57421875" style="239" customWidth="1"/>
    <col min="12" max="12" width="8.140625" style="239" bestFit="1" customWidth="1"/>
    <col min="13" max="13" width="7.7109375" style="232" customWidth="1"/>
    <col min="14" max="16384" width="9.140625" style="230" customWidth="1"/>
  </cols>
  <sheetData>
    <row r="2" spans="1:10" ht="18.75">
      <c r="A2" s="374" t="s">
        <v>25</v>
      </c>
      <c r="B2" s="378"/>
      <c r="C2" s="378"/>
      <c r="D2" s="378"/>
      <c r="E2" s="378"/>
      <c r="F2" s="378"/>
      <c r="G2" s="378"/>
      <c r="H2" s="378"/>
      <c r="I2" s="378"/>
      <c r="J2" s="378"/>
    </row>
    <row r="3" spans="1:10" ht="18.75">
      <c r="A3" s="374" t="s">
        <v>2030</v>
      </c>
      <c r="B3" s="378"/>
      <c r="C3" s="378"/>
      <c r="D3" s="378"/>
      <c r="E3" s="378"/>
      <c r="F3" s="378"/>
      <c r="G3" s="378"/>
      <c r="H3" s="378"/>
      <c r="I3" s="378"/>
      <c r="J3" s="378"/>
    </row>
    <row r="4" spans="1:12" s="65" customFormat="1" ht="69" customHeight="1">
      <c r="A4" s="381" t="s">
        <v>2275</v>
      </c>
      <c r="B4" s="381"/>
      <c r="C4" s="381"/>
      <c r="D4" s="382"/>
      <c r="E4" s="382"/>
      <c r="F4" s="382"/>
      <c r="G4" s="382"/>
      <c r="H4" s="382"/>
      <c r="I4" s="382"/>
      <c r="J4" s="382"/>
      <c r="K4" s="382"/>
      <c r="L4" s="382"/>
    </row>
    <row r="5" spans="2:12" s="238" customFormat="1" ht="12.75">
      <c r="B5" s="239"/>
      <c r="C5" s="239"/>
      <c r="D5" s="251"/>
      <c r="E5" s="251"/>
      <c r="F5" s="251"/>
      <c r="G5" s="251"/>
      <c r="H5" s="251"/>
      <c r="I5" s="251"/>
      <c r="J5" s="251"/>
      <c r="K5" s="239"/>
      <c r="L5" s="251"/>
    </row>
    <row r="6" spans="1:13" s="238" customFormat="1" ht="25.5">
      <c r="A6" s="2" t="s">
        <v>1127</v>
      </c>
      <c r="B6" s="35" t="s">
        <v>1</v>
      </c>
      <c r="C6" s="35" t="s">
        <v>19</v>
      </c>
      <c r="D6" s="35" t="s">
        <v>299</v>
      </c>
      <c r="E6" s="292" t="s">
        <v>3</v>
      </c>
      <c r="F6" s="35" t="s">
        <v>4</v>
      </c>
      <c r="G6" s="35" t="s">
        <v>5</v>
      </c>
      <c r="H6" s="35" t="s">
        <v>6</v>
      </c>
      <c r="I6" s="17" t="s">
        <v>2031</v>
      </c>
      <c r="J6" s="35" t="s">
        <v>4</v>
      </c>
      <c r="K6" s="35" t="s">
        <v>7</v>
      </c>
      <c r="L6" s="35" t="s">
        <v>8</v>
      </c>
      <c r="M6" s="231"/>
    </row>
    <row r="7" spans="1:12" ht="12.75">
      <c r="A7" s="29">
        <v>1</v>
      </c>
      <c r="B7" s="29" t="s">
        <v>523</v>
      </c>
      <c r="C7" s="29" t="s">
        <v>432</v>
      </c>
      <c r="D7" s="76" t="s">
        <v>2032</v>
      </c>
      <c r="E7" s="188"/>
      <c r="F7" s="28"/>
      <c r="G7" s="4" t="s">
        <v>2029</v>
      </c>
      <c r="H7" s="28">
        <v>0.25</v>
      </c>
      <c r="I7" s="28"/>
      <c r="J7" s="28"/>
      <c r="K7" s="28">
        <f>J7+H7+F7</f>
        <v>0.25</v>
      </c>
      <c r="L7" s="28"/>
    </row>
    <row r="8" spans="1:17" s="238" customFormat="1" ht="25.5">
      <c r="A8" s="29">
        <v>2</v>
      </c>
      <c r="B8" s="29" t="s">
        <v>1761</v>
      </c>
      <c r="C8" s="29" t="s">
        <v>425</v>
      </c>
      <c r="D8" s="135" t="s">
        <v>2033</v>
      </c>
      <c r="E8" s="188"/>
      <c r="F8" s="28"/>
      <c r="G8" s="4" t="s">
        <v>2034</v>
      </c>
      <c r="H8" s="28">
        <f>0.08333+0.25</f>
        <v>0.33333</v>
      </c>
      <c r="I8" s="28"/>
      <c r="J8" s="28"/>
      <c r="K8" s="28">
        <f aca="true" t="shared" si="0" ref="K8:K69">J8+H8+F8</f>
        <v>0.33333</v>
      </c>
      <c r="L8" s="28"/>
      <c r="M8" s="373"/>
      <c r="N8" s="373"/>
      <c r="O8" s="373"/>
      <c r="P8" s="373"/>
      <c r="Q8" s="373"/>
    </row>
    <row r="9" spans="1:12" ht="12.75">
      <c r="A9" s="29">
        <v>3</v>
      </c>
      <c r="B9" s="40" t="s">
        <v>1535</v>
      </c>
      <c r="C9" s="40" t="s">
        <v>425</v>
      </c>
      <c r="D9" s="4" t="s">
        <v>2035</v>
      </c>
      <c r="E9" s="188"/>
      <c r="F9" s="28"/>
      <c r="G9" s="4"/>
      <c r="H9" s="28"/>
      <c r="I9" s="28" t="s">
        <v>132</v>
      </c>
      <c r="J9" s="28">
        <v>1</v>
      </c>
      <c r="K9" s="28">
        <f t="shared" si="0"/>
        <v>1</v>
      </c>
      <c r="L9" s="28"/>
    </row>
    <row r="10" spans="1:12" ht="12.75">
      <c r="A10" s="29">
        <v>4</v>
      </c>
      <c r="B10" s="29" t="s">
        <v>2036</v>
      </c>
      <c r="C10" s="29" t="s">
        <v>425</v>
      </c>
      <c r="D10" s="4" t="s">
        <v>2037</v>
      </c>
      <c r="E10" s="41"/>
      <c r="F10" s="29"/>
      <c r="G10" s="4" t="s">
        <v>2038</v>
      </c>
      <c r="H10" s="28">
        <f>0.5/4</f>
        <v>0.125</v>
      </c>
      <c r="I10" s="28"/>
      <c r="J10" s="28"/>
      <c r="K10" s="28">
        <f t="shared" si="0"/>
        <v>0.125</v>
      </c>
      <c r="L10" s="28"/>
    </row>
    <row r="11" spans="1:12" ht="12.75">
      <c r="A11" s="29">
        <v>5</v>
      </c>
      <c r="B11" s="29" t="s">
        <v>2039</v>
      </c>
      <c r="C11" s="29" t="s">
        <v>425</v>
      </c>
      <c r="D11" s="75" t="s">
        <v>2040</v>
      </c>
      <c r="E11" s="188"/>
      <c r="F11" s="28"/>
      <c r="G11" s="4" t="s">
        <v>2041</v>
      </c>
      <c r="H11" s="28">
        <f>0.5/3</f>
        <v>0.16666666666666666</v>
      </c>
      <c r="I11" s="28"/>
      <c r="J11" s="28"/>
      <c r="K11" s="28">
        <f t="shared" si="0"/>
        <v>0.16666666666666666</v>
      </c>
      <c r="L11" s="28"/>
    </row>
    <row r="12" spans="1:12" ht="12.75">
      <c r="A12" s="29">
        <v>6</v>
      </c>
      <c r="B12" s="29" t="s">
        <v>2042</v>
      </c>
      <c r="C12" s="29" t="s">
        <v>425</v>
      </c>
      <c r="D12" s="4" t="s">
        <v>2043</v>
      </c>
      <c r="E12" s="41"/>
      <c r="F12" s="29"/>
      <c r="G12" s="4" t="s">
        <v>2044</v>
      </c>
      <c r="H12" s="28">
        <v>0.5</v>
      </c>
      <c r="I12" s="28"/>
      <c r="J12" s="28"/>
      <c r="K12" s="28">
        <f t="shared" si="0"/>
        <v>0.5</v>
      </c>
      <c r="L12" s="28"/>
    </row>
    <row r="13" spans="1:12" ht="12.75">
      <c r="A13" s="29">
        <v>7</v>
      </c>
      <c r="B13" s="29" t="s">
        <v>657</v>
      </c>
      <c r="C13" s="29" t="s">
        <v>425</v>
      </c>
      <c r="D13" s="75" t="s">
        <v>2035</v>
      </c>
      <c r="E13" s="188"/>
      <c r="F13" s="28"/>
      <c r="G13" s="4" t="s">
        <v>2038</v>
      </c>
      <c r="H13" s="28">
        <f>0.5/4</f>
        <v>0.125</v>
      </c>
      <c r="I13" s="28"/>
      <c r="J13" s="28"/>
      <c r="K13" s="28">
        <f t="shared" si="0"/>
        <v>0.125</v>
      </c>
      <c r="L13" s="28"/>
    </row>
    <row r="14" spans="1:12" ht="12.75">
      <c r="A14" s="29">
        <v>8</v>
      </c>
      <c r="B14" s="29" t="s">
        <v>890</v>
      </c>
      <c r="C14" s="29" t="s">
        <v>425</v>
      </c>
      <c r="D14" s="4" t="s">
        <v>2033</v>
      </c>
      <c r="E14" s="188"/>
      <c r="F14" s="28"/>
      <c r="G14" s="4" t="s">
        <v>2045</v>
      </c>
      <c r="H14" s="28">
        <f>0.5/6</f>
        <v>0.08333333333333333</v>
      </c>
      <c r="I14" s="28"/>
      <c r="J14" s="28"/>
      <c r="K14" s="28">
        <f t="shared" si="0"/>
        <v>0.08333333333333333</v>
      </c>
      <c r="L14" s="28"/>
    </row>
    <row r="15" spans="1:12" ht="12.75">
      <c r="A15" s="29">
        <v>9</v>
      </c>
      <c r="B15" s="29" t="s">
        <v>606</v>
      </c>
      <c r="C15" s="29" t="s">
        <v>425</v>
      </c>
      <c r="D15" s="4" t="s">
        <v>2040</v>
      </c>
      <c r="E15" s="188"/>
      <c r="F15" s="28"/>
      <c r="G15" s="4" t="s">
        <v>2041</v>
      </c>
      <c r="H15" s="28">
        <f>0.5/3</f>
        <v>0.16666666666666666</v>
      </c>
      <c r="I15" s="28"/>
      <c r="J15" s="28"/>
      <c r="K15" s="28">
        <f t="shared" si="0"/>
        <v>0.16666666666666666</v>
      </c>
      <c r="L15" s="28"/>
    </row>
    <row r="16" spans="1:12" ht="12.75">
      <c r="A16" s="29">
        <v>10</v>
      </c>
      <c r="B16" s="29" t="s">
        <v>898</v>
      </c>
      <c r="C16" s="29" t="s">
        <v>425</v>
      </c>
      <c r="D16" s="274" t="s">
        <v>2046</v>
      </c>
      <c r="E16" s="28"/>
      <c r="F16" s="28"/>
      <c r="G16" s="4" t="s">
        <v>2041</v>
      </c>
      <c r="H16" s="28">
        <f>0.5/3</f>
        <v>0.16666666666666666</v>
      </c>
      <c r="I16" s="28"/>
      <c r="J16" s="28"/>
      <c r="K16" s="28">
        <f t="shared" si="0"/>
        <v>0.16666666666666666</v>
      </c>
      <c r="L16" s="28"/>
    </row>
    <row r="17" spans="1:12" ht="12.75">
      <c r="A17" s="29">
        <v>11</v>
      </c>
      <c r="B17" s="29" t="s">
        <v>2047</v>
      </c>
      <c r="C17" s="29" t="s">
        <v>425</v>
      </c>
      <c r="D17" s="4" t="s">
        <v>266</v>
      </c>
      <c r="E17" s="28"/>
      <c r="F17" s="28"/>
      <c r="G17" s="4" t="s">
        <v>2044</v>
      </c>
      <c r="H17" s="28">
        <v>0.5</v>
      </c>
      <c r="I17" s="28"/>
      <c r="J17" s="28"/>
      <c r="K17" s="28">
        <f t="shared" si="0"/>
        <v>0.5</v>
      </c>
      <c r="L17" s="28"/>
    </row>
    <row r="18" spans="1:12" ht="12.75">
      <c r="A18" s="29">
        <v>12</v>
      </c>
      <c r="B18" s="29" t="s">
        <v>494</v>
      </c>
      <c r="C18" s="29" t="s">
        <v>425</v>
      </c>
      <c r="D18" s="76" t="s">
        <v>2040</v>
      </c>
      <c r="E18" s="188"/>
      <c r="F18" s="28"/>
      <c r="G18" s="4" t="s">
        <v>2041</v>
      </c>
      <c r="H18" s="28">
        <f>0.5/3</f>
        <v>0.16666666666666666</v>
      </c>
      <c r="I18" s="28"/>
      <c r="J18" s="28"/>
      <c r="K18" s="28">
        <f t="shared" si="0"/>
        <v>0.16666666666666666</v>
      </c>
      <c r="L18" s="28"/>
    </row>
    <row r="19" spans="1:12" ht="12.75">
      <c r="A19" s="29">
        <v>13</v>
      </c>
      <c r="B19" s="29" t="s">
        <v>2048</v>
      </c>
      <c r="C19" s="29" t="s">
        <v>425</v>
      </c>
      <c r="D19" s="76" t="s">
        <v>2049</v>
      </c>
      <c r="E19" s="188"/>
      <c r="F19" s="28"/>
      <c r="G19" s="4" t="s">
        <v>2029</v>
      </c>
      <c r="H19" s="28">
        <v>0.25</v>
      </c>
      <c r="I19" s="28"/>
      <c r="J19" s="28"/>
      <c r="K19" s="28">
        <f t="shared" si="0"/>
        <v>0.25</v>
      </c>
      <c r="L19" s="28"/>
    </row>
    <row r="20" spans="1:12" ht="12.75">
      <c r="A20" s="29">
        <v>14</v>
      </c>
      <c r="B20" s="29" t="s">
        <v>889</v>
      </c>
      <c r="C20" s="29" t="s">
        <v>340</v>
      </c>
      <c r="D20" s="4" t="s">
        <v>2033</v>
      </c>
      <c r="E20" s="188"/>
      <c r="F20" s="28"/>
      <c r="G20" s="4" t="s">
        <v>2045</v>
      </c>
      <c r="H20" s="28">
        <f>0.5/6</f>
        <v>0.08333333333333333</v>
      </c>
      <c r="I20" s="28"/>
      <c r="J20" s="28"/>
      <c r="K20" s="28">
        <f t="shared" si="0"/>
        <v>0.08333333333333333</v>
      </c>
      <c r="L20" s="28"/>
    </row>
    <row r="21" spans="1:12" ht="12.75">
      <c r="A21" s="29">
        <v>15</v>
      </c>
      <c r="B21" s="29" t="s">
        <v>2050</v>
      </c>
      <c r="C21" s="29" t="s">
        <v>895</v>
      </c>
      <c r="D21" s="76" t="s">
        <v>2040</v>
      </c>
      <c r="E21" s="188"/>
      <c r="F21" s="28"/>
      <c r="G21" s="4" t="s">
        <v>2038</v>
      </c>
      <c r="H21" s="28">
        <f>0.5/4</f>
        <v>0.125</v>
      </c>
      <c r="I21" s="28"/>
      <c r="J21" s="28"/>
      <c r="K21" s="28">
        <f t="shared" si="0"/>
        <v>0.125</v>
      </c>
      <c r="L21" s="28"/>
    </row>
    <row r="22" spans="1:12" ht="12.75">
      <c r="A22" s="29">
        <v>16</v>
      </c>
      <c r="B22" s="29" t="s">
        <v>428</v>
      </c>
      <c r="C22" s="29" t="s">
        <v>886</v>
      </c>
      <c r="D22" s="76" t="s">
        <v>266</v>
      </c>
      <c r="E22" s="188"/>
      <c r="F22" s="28"/>
      <c r="G22" s="4" t="s">
        <v>2044</v>
      </c>
      <c r="H22" s="28">
        <v>0.5</v>
      </c>
      <c r="I22" s="28"/>
      <c r="J22" s="28"/>
      <c r="K22" s="28">
        <f t="shared" si="0"/>
        <v>0.5</v>
      </c>
      <c r="L22" s="28"/>
    </row>
    <row r="23" spans="1:12" ht="12.75">
      <c r="A23" s="29">
        <v>17</v>
      </c>
      <c r="B23" s="29" t="s">
        <v>2051</v>
      </c>
      <c r="C23" s="29" t="s">
        <v>375</v>
      </c>
      <c r="D23" s="76" t="s">
        <v>2049</v>
      </c>
      <c r="E23" s="188"/>
      <c r="F23" s="28"/>
      <c r="G23" s="4" t="s">
        <v>2044</v>
      </c>
      <c r="H23" s="28">
        <v>0.5</v>
      </c>
      <c r="I23" s="28"/>
      <c r="J23" s="28"/>
      <c r="K23" s="28">
        <f t="shared" si="0"/>
        <v>0.5</v>
      </c>
      <c r="L23" s="28"/>
    </row>
    <row r="24" spans="1:12" ht="12.75">
      <c r="A24" s="29">
        <v>18</v>
      </c>
      <c r="B24" s="40" t="s">
        <v>1951</v>
      </c>
      <c r="C24" s="40" t="s">
        <v>375</v>
      </c>
      <c r="D24" s="4" t="s">
        <v>266</v>
      </c>
      <c r="E24" s="188"/>
      <c r="F24" s="28"/>
      <c r="G24" s="4"/>
      <c r="H24" s="28"/>
      <c r="I24" s="28" t="s">
        <v>2052</v>
      </c>
      <c r="J24" s="28">
        <v>0.6</v>
      </c>
      <c r="K24" s="28">
        <f t="shared" si="0"/>
        <v>0.6</v>
      </c>
      <c r="L24" s="28"/>
    </row>
    <row r="25" spans="1:12" ht="12.75">
      <c r="A25" s="29">
        <v>19</v>
      </c>
      <c r="B25" s="29" t="s">
        <v>2053</v>
      </c>
      <c r="C25" s="29" t="s">
        <v>471</v>
      </c>
      <c r="D25" s="75" t="s">
        <v>2054</v>
      </c>
      <c r="E25" s="188"/>
      <c r="F25" s="28"/>
      <c r="G25" s="4" t="s">
        <v>2041</v>
      </c>
      <c r="H25" s="28">
        <f>0.5/3</f>
        <v>0.16666666666666666</v>
      </c>
      <c r="I25" s="28"/>
      <c r="J25" s="28"/>
      <c r="K25" s="28">
        <f t="shared" si="0"/>
        <v>0.16666666666666666</v>
      </c>
      <c r="L25" s="28"/>
    </row>
    <row r="26" spans="1:12" ht="12.75">
      <c r="A26" s="29">
        <v>20</v>
      </c>
      <c r="B26" s="29" t="s">
        <v>2055</v>
      </c>
      <c r="C26" s="29" t="s">
        <v>357</v>
      </c>
      <c r="D26" s="4" t="s">
        <v>2056</v>
      </c>
      <c r="E26" s="41"/>
      <c r="F26" s="29"/>
      <c r="G26" s="4" t="s">
        <v>2029</v>
      </c>
      <c r="H26" s="28">
        <v>0.25</v>
      </c>
      <c r="I26" s="28"/>
      <c r="J26" s="28"/>
      <c r="K26" s="28">
        <f t="shared" si="0"/>
        <v>0.25</v>
      </c>
      <c r="L26" s="28"/>
    </row>
    <row r="27" spans="1:12" ht="25.5">
      <c r="A27" s="29">
        <v>21</v>
      </c>
      <c r="B27" s="40" t="s">
        <v>622</v>
      </c>
      <c r="C27" s="40" t="s">
        <v>1252</v>
      </c>
      <c r="D27" s="7" t="s">
        <v>2057</v>
      </c>
      <c r="E27" s="59"/>
      <c r="F27" s="29"/>
      <c r="G27" s="28"/>
      <c r="H27" s="28"/>
      <c r="I27" s="4" t="s">
        <v>2058</v>
      </c>
      <c r="J27" s="28">
        <v>1</v>
      </c>
      <c r="K27" s="28">
        <f t="shared" si="0"/>
        <v>1</v>
      </c>
      <c r="L27" s="28"/>
    </row>
    <row r="28" spans="1:13" s="325" customFormat="1" ht="12.75">
      <c r="A28" s="29">
        <v>22</v>
      </c>
      <c r="B28" s="122" t="s">
        <v>620</v>
      </c>
      <c r="C28" s="122" t="s">
        <v>619</v>
      </c>
      <c r="D28" s="116" t="s">
        <v>58</v>
      </c>
      <c r="E28" s="329"/>
      <c r="F28" s="117"/>
      <c r="G28" s="116" t="s">
        <v>2029</v>
      </c>
      <c r="H28" s="122">
        <v>0.25</v>
      </c>
      <c r="I28" s="117"/>
      <c r="J28" s="117"/>
      <c r="K28" s="117">
        <f t="shared" si="0"/>
        <v>0.25</v>
      </c>
      <c r="L28" s="117"/>
      <c r="M28" s="324"/>
    </row>
    <row r="29" spans="1:12" ht="12.75">
      <c r="A29" s="29">
        <v>23</v>
      </c>
      <c r="B29" s="29" t="s">
        <v>2059</v>
      </c>
      <c r="C29" s="29" t="s">
        <v>1680</v>
      </c>
      <c r="D29" s="4" t="s">
        <v>2060</v>
      </c>
      <c r="E29" s="188"/>
      <c r="F29" s="28"/>
      <c r="G29" s="4" t="s">
        <v>2044</v>
      </c>
      <c r="H29" s="28">
        <v>0.5</v>
      </c>
      <c r="I29" s="28"/>
      <c r="J29" s="28"/>
      <c r="K29" s="28">
        <f t="shared" si="0"/>
        <v>0.5</v>
      </c>
      <c r="L29" s="28"/>
    </row>
    <row r="30" spans="1:12" ht="12.75">
      <c r="A30" s="29">
        <v>24</v>
      </c>
      <c r="B30" s="40" t="s">
        <v>355</v>
      </c>
      <c r="C30" s="40" t="s">
        <v>456</v>
      </c>
      <c r="D30" s="4" t="s">
        <v>1419</v>
      </c>
      <c r="E30" s="41"/>
      <c r="F30" s="29"/>
      <c r="G30" s="4" t="s">
        <v>2041</v>
      </c>
      <c r="H30" s="28">
        <v>0.5</v>
      </c>
      <c r="I30" s="28" t="s">
        <v>132</v>
      </c>
      <c r="J30" s="28">
        <v>1</v>
      </c>
      <c r="K30" s="28">
        <f t="shared" si="0"/>
        <v>1.5</v>
      </c>
      <c r="L30" s="28"/>
    </row>
    <row r="31" spans="1:12" ht="12.75">
      <c r="A31" s="29">
        <v>25</v>
      </c>
      <c r="B31" s="29" t="s">
        <v>599</v>
      </c>
      <c r="C31" s="29" t="s">
        <v>456</v>
      </c>
      <c r="D31" s="76" t="s">
        <v>2033</v>
      </c>
      <c r="E31" s="188"/>
      <c r="F31" s="28"/>
      <c r="G31" s="4" t="s">
        <v>2045</v>
      </c>
      <c r="H31" s="28">
        <f>0.5/6</f>
        <v>0.08333333333333333</v>
      </c>
      <c r="I31" s="28"/>
      <c r="J31" s="28"/>
      <c r="K31" s="28">
        <f t="shared" si="0"/>
        <v>0.08333333333333333</v>
      </c>
      <c r="L31" s="28"/>
    </row>
    <row r="32" spans="1:12" ht="25.5">
      <c r="A32" s="29">
        <v>26</v>
      </c>
      <c r="B32" s="40" t="s">
        <v>2061</v>
      </c>
      <c r="C32" s="40" t="s">
        <v>495</v>
      </c>
      <c r="D32" s="4" t="s">
        <v>2032</v>
      </c>
      <c r="E32" s="188"/>
      <c r="F32" s="28"/>
      <c r="G32" s="4" t="s">
        <v>2429</v>
      </c>
      <c r="H32" s="28">
        <v>1</v>
      </c>
      <c r="I32" s="28" t="s">
        <v>241</v>
      </c>
      <c r="J32" s="28">
        <v>1.33</v>
      </c>
      <c r="K32" s="28">
        <f t="shared" si="0"/>
        <v>2.33</v>
      </c>
      <c r="L32" s="28"/>
    </row>
    <row r="33" spans="1:12" ht="12.75">
      <c r="A33" s="29">
        <v>29</v>
      </c>
      <c r="B33" s="29" t="s">
        <v>550</v>
      </c>
      <c r="C33" s="29" t="s">
        <v>495</v>
      </c>
      <c r="D33" s="76" t="s">
        <v>2040</v>
      </c>
      <c r="E33" s="188"/>
      <c r="F33" s="28"/>
      <c r="G33" s="4" t="s">
        <v>2038</v>
      </c>
      <c r="H33" s="28">
        <f>0.5/4</f>
        <v>0.125</v>
      </c>
      <c r="I33" s="28"/>
      <c r="J33" s="28"/>
      <c r="K33" s="28">
        <f t="shared" si="0"/>
        <v>0.125</v>
      </c>
      <c r="L33" s="28"/>
    </row>
    <row r="34" spans="1:12" ht="12.75">
      <c r="A34" s="29">
        <v>30</v>
      </c>
      <c r="B34" s="29" t="s">
        <v>2062</v>
      </c>
      <c r="C34" s="29" t="s">
        <v>463</v>
      </c>
      <c r="D34" s="76" t="s">
        <v>2033</v>
      </c>
      <c r="E34" s="188"/>
      <c r="F34" s="28"/>
      <c r="G34" s="4" t="s">
        <v>2045</v>
      </c>
      <c r="H34" s="28">
        <f>0.5/6</f>
        <v>0.08333333333333333</v>
      </c>
      <c r="I34" s="28"/>
      <c r="J34" s="28"/>
      <c r="K34" s="28">
        <f t="shared" si="0"/>
        <v>0.08333333333333333</v>
      </c>
      <c r="L34" s="28"/>
    </row>
    <row r="35" spans="1:17" s="238" customFormat="1" ht="12.75">
      <c r="A35" s="29">
        <v>31</v>
      </c>
      <c r="B35" s="29" t="s">
        <v>355</v>
      </c>
      <c r="C35" s="29" t="s">
        <v>581</v>
      </c>
      <c r="D35" s="274" t="s">
        <v>2040</v>
      </c>
      <c r="E35" s="41"/>
      <c r="F35" s="29"/>
      <c r="G35" s="4" t="s">
        <v>2041</v>
      </c>
      <c r="H35" s="28">
        <f>0.5/3</f>
        <v>0.16666666666666666</v>
      </c>
      <c r="I35" s="28"/>
      <c r="J35" s="28"/>
      <c r="K35" s="28">
        <f t="shared" si="0"/>
        <v>0.16666666666666666</v>
      </c>
      <c r="L35" s="28"/>
      <c r="M35" s="373"/>
      <c r="N35" s="373"/>
      <c r="O35" s="373"/>
      <c r="P35" s="373"/>
      <c r="Q35" s="373"/>
    </row>
    <row r="36" spans="1:12" ht="12.75">
      <c r="A36" s="29">
        <v>32</v>
      </c>
      <c r="B36" s="29" t="s">
        <v>887</v>
      </c>
      <c r="C36" s="29" t="s">
        <v>423</v>
      </c>
      <c r="D36" s="274" t="s">
        <v>2033</v>
      </c>
      <c r="E36" s="188"/>
      <c r="F36" s="28"/>
      <c r="G36" s="4" t="s">
        <v>2045</v>
      </c>
      <c r="H36" s="28">
        <f>0.5/6</f>
        <v>0.08333333333333333</v>
      </c>
      <c r="I36" s="28"/>
      <c r="J36" s="28"/>
      <c r="K36" s="28">
        <f t="shared" si="0"/>
        <v>0.08333333333333333</v>
      </c>
      <c r="L36" s="28"/>
    </row>
    <row r="37" spans="1:13" ht="12.75">
      <c r="A37" s="29">
        <v>33</v>
      </c>
      <c r="B37" s="40" t="s">
        <v>428</v>
      </c>
      <c r="C37" s="40" t="s">
        <v>423</v>
      </c>
      <c r="D37" s="4" t="s">
        <v>2056</v>
      </c>
      <c r="E37" s="188"/>
      <c r="F37" s="28"/>
      <c r="G37" s="28"/>
      <c r="H37" s="28"/>
      <c r="I37" s="28" t="s">
        <v>1559</v>
      </c>
      <c r="J37" s="28">
        <v>0.8</v>
      </c>
      <c r="K37" s="28">
        <f t="shared" si="0"/>
        <v>0.8</v>
      </c>
      <c r="L37" s="28"/>
      <c r="M37" s="239" t="s">
        <v>2427</v>
      </c>
    </row>
    <row r="38" spans="1:12" ht="12.75">
      <c r="A38" s="29">
        <v>34</v>
      </c>
      <c r="B38" s="40" t="s">
        <v>569</v>
      </c>
      <c r="C38" s="40" t="s">
        <v>423</v>
      </c>
      <c r="D38" s="4" t="s">
        <v>2035</v>
      </c>
      <c r="E38" s="188"/>
      <c r="F38" s="28"/>
      <c r="G38" s="4" t="s">
        <v>2038</v>
      </c>
      <c r="H38" s="28">
        <f>0.5/4</f>
        <v>0.125</v>
      </c>
      <c r="I38" s="28" t="s">
        <v>132</v>
      </c>
      <c r="J38" s="28">
        <v>1</v>
      </c>
      <c r="K38" s="28">
        <f t="shared" si="0"/>
        <v>1.125</v>
      </c>
      <c r="L38" s="28"/>
    </row>
    <row r="39" spans="1:12" ht="12.75">
      <c r="A39" s="29">
        <v>35</v>
      </c>
      <c r="B39" s="29" t="s">
        <v>516</v>
      </c>
      <c r="C39" s="29" t="s">
        <v>333</v>
      </c>
      <c r="D39" s="274" t="s">
        <v>2049</v>
      </c>
      <c r="E39" s="41"/>
      <c r="F39" s="29"/>
      <c r="G39" s="4" t="s">
        <v>2029</v>
      </c>
      <c r="H39" s="28">
        <v>0.25</v>
      </c>
      <c r="I39" s="28"/>
      <c r="J39" s="28"/>
      <c r="K39" s="28">
        <f t="shared" si="0"/>
        <v>0.25</v>
      </c>
      <c r="L39" s="28"/>
    </row>
    <row r="40" spans="1:12" ht="25.5">
      <c r="A40" s="29">
        <v>36</v>
      </c>
      <c r="B40" s="29" t="s">
        <v>477</v>
      </c>
      <c r="C40" s="29" t="s">
        <v>333</v>
      </c>
      <c r="D40" s="4" t="s">
        <v>266</v>
      </c>
      <c r="E40" s="188"/>
      <c r="F40" s="28"/>
      <c r="G40" s="4" t="s">
        <v>2063</v>
      </c>
      <c r="H40" s="28">
        <v>0.75</v>
      </c>
      <c r="I40" s="28"/>
      <c r="J40" s="28"/>
      <c r="K40" s="28">
        <f t="shared" si="0"/>
        <v>0.75</v>
      </c>
      <c r="L40" s="28"/>
    </row>
    <row r="41" spans="1:12" ht="12.75">
      <c r="A41" s="29">
        <v>37</v>
      </c>
      <c r="B41" s="40" t="s">
        <v>807</v>
      </c>
      <c r="C41" s="40" t="s">
        <v>434</v>
      </c>
      <c r="D41" s="4" t="s">
        <v>2032</v>
      </c>
      <c r="E41" s="188"/>
      <c r="F41" s="28"/>
      <c r="G41" s="4"/>
      <c r="H41" s="28"/>
      <c r="I41" s="28" t="s">
        <v>2052</v>
      </c>
      <c r="J41" s="28">
        <v>0.6</v>
      </c>
      <c r="K41" s="28">
        <f t="shared" si="0"/>
        <v>0.6</v>
      </c>
      <c r="L41" s="28"/>
    </row>
    <row r="42" spans="1:12" ht="12.75">
      <c r="A42" s="29">
        <v>38</v>
      </c>
      <c r="B42" s="29" t="s">
        <v>608</v>
      </c>
      <c r="C42" s="29" t="s">
        <v>557</v>
      </c>
      <c r="D42" s="4" t="s">
        <v>2060</v>
      </c>
      <c r="E42" s="41"/>
      <c r="F42" s="29"/>
      <c r="G42" s="4" t="s">
        <v>2044</v>
      </c>
      <c r="H42" s="28">
        <v>0.5</v>
      </c>
      <c r="I42" s="28"/>
      <c r="J42" s="28"/>
      <c r="K42" s="28">
        <f t="shared" si="0"/>
        <v>0.5</v>
      </c>
      <c r="L42" s="28"/>
    </row>
    <row r="43" spans="1:17" ht="12.75">
      <c r="A43" s="29">
        <v>39</v>
      </c>
      <c r="B43" s="29" t="s">
        <v>2064</v>
      </c>
      <c r="C43" s="29" t="s">
        <v>557</v>
      </c>
      <c r="D43" s="76" t="s">
        <v>2040</v>
      </c>
      <c r="E43" s="188"/>
      <c r="F43" s="28"/>
      <c r="G43" s="4" t="s">
        <v>2038</v>
      </c>
      <c r="H43" s="28">
        <f>0.5/4</f>
        <v>0.125</v>
      </c>
      <c r="I43" s="28"/>
      <c r="J43" s="28"/>
      <c r="K43" s="28">
        <f t="shared" si="0"/>
        <v>0.125</v>
      </c>
      <c r="L43" s="28"/>
      <c r="M43" s="379"/>
      <c r="N43" s="379"/>
      <c r="O43" s="379"/>
      <c r="P43" s="379"/>
      <c r="Q43" s="379"/>
    </row>
    <row r="44" spans="1:12" ht="12.75">
      <c r="A44" s="29">
        <v>40</v>
      </c>
      <c r="B44" s="40" t="s">
        <v>2065</v>
      </c>
      <c r="C44" s="40" t="s">
        <v>2066</v>
      </c>
      <c r="D44" s="4" t="s">
        <v>1424</v>
      </c>
      <c r="E44" s="188"/>
      <c r="F44" s="28"/>
      <c r="G44" s="4"/>
      <c r="H44" s="28"/>
      <c r="I44" s="28" t="s">
        <v>54</v>
      </c>
      <c r="J44" s="28">
        <v>0.75</v>
      </c>
      <c r="K44" s="28">
        <f t="shared" si="0"/>
        <v>0.75</v>
      </c>
      <c r="L44" s="28"/>
    </row>
    <row r="45" spans="1:12" ht="12.75">
      <c r="A45" s="29">
        <v>41</v>
      </c>
      <c r="B45" s="29" t="s">
        <v>2067</v>
      </c>
      <c r="C45" s="29" t="s">
        <v>548</v>
      </c>
      <c r="D45" s="274" t="s">
        <v>2033</v>
      </c>
      <c r="E45" s="188"/>
      <c r="F45" s="28"/>
      <c r="G45" s="4" t="s">
        <v>2045</v>
      </c>
      <c r="H45" s="28">
        <f>0.5/6</f>
        <v>0.08333333333333333</v>
      </c>
      <c r="I45" s="28"/>
      <c r="J45" s="28"/>
      <c r="K45" s="28">
        <f t="shared" si="0"/>
        <v>0.08333333333333333</v>
      </c>
      <c r="L45" s="28"/>
    </row>
    <row r="46" spans="1:12" ht="12.75">
      <c r="A46" s="29">
        <v>42</v>
      </c>
      <c r="B46" s="29" t="s">
        <v>2068</v>
      </c>
      <c r="C46" s="29" t="s">
        <v>594</v>
      </c>
      <c r="D46" s="4" t="s">
        <v>2035</v>
      </c>
      <c r="E46" s="188"/>
      <c r="F46" s="28"/>
      <c r="G46" s="4" t="s">
        <v>2038</v>
      </c>
      <c r="H46" s="28">
        <f>0.5/4</f>
        <v>0.125</v>
      </c>
      <c r="I46" s="28"/>
      <c r="J46" s="28"/>
      <c r="K46" s="28">
        <f t="shared" si="0"/>
        <v>0.125</v>
      </c>
      <c r="L46" s="28"/>
    </row>
    <row r="47" spans="1:12" ht="12.75">
      <c r="A47" s="29">
        <v>43</v>
      </c>
      <c r="B47" s="29" t="s">
        <v>2069</v>
      </c>
      <c r="C47" s="29" t="s">
        <v>500</v>
      </c>
      <c r="D47" s="75" t="s">
        <v>2037</v>
      </c>
      <c r="E47" s="188"/>
      <c r="F47" s="28"/>
      <c r="G47" s="4" t="s">
        <v>2038</v>
      </c>
      <c r="H47" s="28">
        <f>0.5/4</f>
        <v>0.125</v>
      </c>
      <c r="I47" s="28"/>
      <c r="J47" s="28"/>
      <c r="K47" s="28">
        <f t="shared" si="0"/>
        <v>0.125</v>
      </c>
      <c r="L47" s="28"/>
    </row>
    <row r="48" spans="1:12" ht="12.75">
      <c r="A48" s="29">
        <v>44</v>
      </c>
      <c r="B48" s="29" t="s">
        <v>2070</v>
      </c>
      <c r="C48" s="29" t="s">
        <v>500</v>
      </c>
      <c r="D48" s="274" t="s">
        <v>2040</v>
      </c>
      <c r="E48" s="188"/>
      <c r="F48" s="28"/>
      <c r="G48" s="4" t="s">
        <v>2041</v>
      </c>
      <c r="H48" s="28">
        <f>0.5/3</f>
        <v>0.16666666666666666</v>
      </c>
      <c r="I48" s="28"/>
      <c r="J48" s="28"/>
      <c r="K48" s="28">
        <f t="shared" si="0"/>
        <v>0.16666666666666666</v>
      </c>
      <c r="L48" s="28"/>
    </row>
    <row r="49" spans="1:12" ht="12.75">
      <c r="A49" s="29">
        <v>45</v>
      </c>
      <c r="B49" s="40" t="s">
        <v>804</v>
      </c>
      <c r="C49" s="40" t="s">
        <v>500</v>
      </c>
      <c r="D49" s="4" t="s">
        <v>2056</v>
      </c>
      <c r="E49" s="188"/>
      <c r="F49" s="28"/>
      <c r="G49" s="42"/>
      <c r="H49" s="28"/>
      <c r="I49" s="28" t="s">
        <v>1559</v>
      </c>
      <c r="J49" s="28">
        <v>0.8</v>
      </c>
      <c r="K49" s="28">
        <f t="shared" si="0"/>
        <v>0.8</v>
      </c>
      <c r="L49" s="28"/>
    </row>
    <row r="50" spans="1:12" ht="25.5">
      <c r="A50" s="29">
        <v>46</v>
      </c>
      <c r="B50" s="40" t="s">
        <v>884</v>
      </c>
      <c r="C50" s="40" t="s">
        <v>466</v>
      </c>
      <c r="D50" s="28" t="s">
        <v>1419</v>
      </c>
      <c r="E50" s="6"/>
      <c r="F50" s="24"/>
      <c r="G50" s="23"/>
      <c r="H50" s="5"/>
      <c r="I50" s="7" t="s">
        <v>2071</v>
      </c>
      <c r="J50" s="28">
        <v>1</v>
      </c>
      <c r="K50" s="28">
        <f t="shared" si="0"/>
        <v>1</v>
      </c>
      <c r="L50" s="28"/>
    </row>
    <row r="51" spans="1:12" ht="12.75">
      <c r="A51" s="29">
        <v>47</v>
      </c>
      <c r="B51" s="29" t="s">
        <v>891</v>
      </c>
      <c r="C51" s="29" t="s">
        <v>466</v>
      </c>
      <c r="D51" s="4" t="s">
        <v>2033</v>
      </c>
      <c r="E51" s="188"/>
      <c r="F51" s="28"/>
      <c r="G51" s="4" t="s">
        <v>2045</v>
      </c>
      <c r="H51" s="28">
        <f>0.5/6</f>
        <v>0.08333333333333333</v>
      </c>
      <c r="I51" s="28"/>
      <c r="J51" s="28"/>
      <c r="K51" s="28">
        <f t="shared" si="0"/>
        <v>0.08333333333333333</v>
      </c>
      <c r="L51" s="28"/>
    </row>
    <row r="52" spans="1:12" ht="12.75">
      <c r="A52" s="29">
        <v>48</v>
      </c>
      <c r="B52" s="29" t="s">
        <v>448</v>
      </c>
      <c r="C52" s="29" t="s">
        <v>466</v>
      </c>
      <c r="D52" s="76" t="s">
        <v>2056</v>
      </c>
      <c r="E52" s="188"/>
      <c r="F52" s="28"/>
      <c r="G52" s="4" t="s">
        <v>2029</v>
      </c>
      <c r="H52" s="28">
        <v>0.25</v>
      </c>
      <c r="I52" s="28"/>
      <c r="J52" s="28"/>
      <c r="K52" s="28">
        <f t="shared" si="0"/>
        <v>0.25</v>
      </c>
      <c r="L52" s="28"/>
    </row>
    <row r="53" spans="1:12" ht="12.75">
      <c r="A53" s="29">
        <v>49</v>
      </c>
      <c r="B53" s="29" t="s">
        <v>2072</v>
      </c>
      <c r="C53" s="29" t="s">
        <v>466</v>
      </c>
      <c r="D53" s="4" t="s">
        <v>2073</v>
      </c>
      <c r="E53" s="41"/>
      <c r="F53" s="29"/>
      <c r="G53" s="4" t="s">
        <v>2029</v>
      </c>
      <c r="H53" s="28">
        <v>0.25</v>
      </c>
      <c r="I53" s="28"/>
      <c r="J53" s="28"/>
      <c r="K53" s="28">
        <f t="shared" si="0"/>
        <v>0.25</v>
      </c>
      <c r="L53" s="28"/>
    </row>
    <row r="54" spans="1:12" ht="12.75">
      <c r="A54" s="29">
        <v>50</v>
      </c>
      <c r="B54" s="29" t="s">
        <v>542</v>
      </c>
      <c r="C54" s="29" t="s">
        <v>466</v>
      </c>
      <c r="D54" s="135" t="s">
        <v>266</v>
      </c>
      <c r="E54" s="188"/>
      <c r="F54" s="28"/>
      <c r="G54" s="4" t="s">
        <v>2029</v>
      </c>
      <c r="H54" s="28">
        <v>0.25</v>
      </c>
      <c r="I54" s="28"/>
      <c r="J54" s="28"/>
      <c r="K54" s="28">
        <f t="shared" si="0"/>
        <v>0.25</v>
      </c>
      <c r="L54" s="28"/>
    </row>
    <row r="55" spans="1:13" s="238" customFormat="1" ht="12.75">
      <c r="A55" s="29">
        <v>51</v>
      </c>
      <c r="B55" s="29" t="s">
        <v>2074</v>
      </c>
      <c r="C55" s="29" t="s">
        <v>650</v>
      </c>
      <c r="D55" s="76" t="s">
        <v>2040</v>
      </c>
      <c r="E55" s="188"/>
      <c r="F55" s="28"/>
      <c r="G55" s="4" t="s">
        <v>2038</v>
      </c>
      <c r="H55" s="28">
        <f>0.5/4</f>
        <v>0.125</v>
      </c>
      <c r="I55" s="28"/>
      <c r="J55" s="28"/>
      <c r="K55" s="28">
        <f t="shared" si="0"/>
        <v>0.125</v>
      </c>
      <c r="L55" s="28"/>
      <c r="M55" s="231"/>
    </row>
    <row r="56" spans="1:12" ht="12.75">
      <c r="A56" s="29">
        <v>52</v>
      </c>
      <c r="B56" s="29" t="s">
        <v>697</v>
      </c>
      <c r="C56" s="29" t="s">
        <v>597</v>
      </c>
      <c r="D56" s="75" t="s">
        <v>2035</v>
      </c>
      <c r="E56" s="188"/>
      <c r="F56" s="28"/>
      <c r="G56" s="4" t="s">
        <v>2038</v>
      </c>
      <c r="H56" s="28">
        <f>0.5/4</f>
        <v>0.125</v>
      </c>
      <c r="I56" s="28"/>
      <c r="J56" s="28"/>
      <c r="K56" s="28">
        <f t="shared" si="0"/>
        <v>0.125</v>
      </c>
      <c r="L56" s="28"/>
    </row>
    <row r="57" spans="1:12" ht="12.75">
      <c r="A57" s="29">
        <v>53</v>
      </c>
      <c r="B57" s="40" t="s">
        <v>2075</v>
      </c>
      <c r="C57" s="40" t="s">
        <v>597</v>
      </c>
      <c r="D57" s="4" t="s">
        <v>2035</v>
      </c>
      <c r="E57" s="188"/>
      <c r="F57" s="28"/>
      <c r="G57" s="28"/>
      <c r="H57" s="28"/>
      <c r="I57" s="28" t="s">
        <v>132</v>
      </c>
      <c r="J57" s="28">
        <v>1</v>
      </c>
      <c r="K57" s="28">
        <f t="shared" si="0"/>
        <v>1</v>
      </c>
      <c r="L57" s="28"/>
    </row>
    <row r="58" spans="1:12" ht="25.5">
      <c r="A58" s="29">
        <v>54</v>
      </c>
      <c r="B58" s="40" t="s">
        <v>361</v>
      </c>
      <c r="C58" s="40" t="s">
        <v>360</v>
      </c>
      <c r="D58" s="4" t="s">
        <v>267</v>
      </c>
      <c r="E58" s="188" t="s">
        <v>2076</v>
      </c>
      <c r="F58" s="28">
        <v>1</v>
      </c>
      <c r="G58" s="4" t="s">
        <v>647</v>
      </c>
      <c r="H58" s="28">
        <v>0.25</v>
      </c>
      <c r="I58" s="4" t="s">
        <v>2077</v>
      </c>
      <c r="J58" s="28">
        <v>1</v>
      </c>
      <c r="K58" s="28">
        <f t="shared" si="0"/>
        <v>2.25</v>
      </c>
      <c r="L58" s="28"/>
    </row>
    <row r="59" spans="1:12" ht="12.75">
      <c r="A59" s="29">
        <v>55</v>
      </c>
      <c r="B59" s="29" t="s">
        <v>2078</v>
      </c>
      <c r="C59" s="29" t="s">
        <v>520</v>
      </c>
      <c r="D59" s="4" t="s">
        <v>266</v>
      </c>
      <c r="E59" s="41"/>
      <c r="F59" s="29"/>
      <c r="G59" s="4" t="s">
        <v>2044</v>
      </c>
      <c r="H59" s="28">
        <v>0.5</v>
      </c>
      <c r="I59" s="28"/>
      <c r="J59" s="28"/>
      <c r="K59" s="28">
        <f t="shared" si="0"/>
        <v>0.5</v>
      </c>
      <c r="L59" s="28"/>
    </row>
    <row r="60" spans="1:12" ht="12.75">
      <c r="A60" s="29">
        <v>56</v>
      </c>
      <c r="B60" s="29" t="s">
        <v>2079</v>
      </c>
      <c r="C60" s="29" t="s">
        <v>339</v>
      </c>
      <c r="D60" s="4" t="s">
        <v>2033</v>
      </c>
      <c r="E60" s="188"/>
      <c r="F60" s="28"/>
      <c r="G60" s="4" t="s">
        <v>2045</v>
      </c>
      <c r="H60" s="28">
        <f>0.5/6</f>
        <v>0.08333333333333333</v>
      </c>
      <c r="I60" s="28"/>
      <c r="J60" s="28"/>
      <c r="K60" s="28">
        <f t="shared" si="0"/>
        <v>0.08333333333333333</v>
      </c>
      <c r="L60" s="28"/>
    </row>
    <row r="61" spans="1:12" ht="12.75">
      <c r="A61" s="29">
        <v>57</v>
      </c>
      <c r="B61" s="29" t="s">
        <v>468</v>
      </c>
      <c r="C61" s="29" t="s">
        <v>339</v>
      </c>
      <c r="D61" s="4" t="s">
        <v>2040</v>
      </c>
      <c r="E61" s="41"/>
      <c r="F61" s="29"/>
      <c r="G61" s="4" t="s">
        <v>2041</v>
      </c>
      <c r="H61" s="28">
        <f>0.5/3</f>
        <v>0.16666666666666666</v>
      </c>
      <c r="I61" s="28"/>
      <c r="J61" s="28"/>
      <c r="K61" s="28">
        <f t="shared" si="0"/>
        <v>0.16666666666666666</v>
      </c>
      <c r="L61" s="28"/>
    </row>
    <row r="62" spans="1:12" ht="12.75">
      <c r="A62" s="29">
        <v>58</v>
      </c>
      <c r="B62" s="29" t="s">
        <v>888</v>
      </c>
      <c r="C62" s="29" t="s">
        <v>339</v>
      </c>
      <c r="D62" s="4" t="s">
        <v>2033</v>
      </c>
      <c r="E62" s="188"/>
      <c r="F62" s="28"/>
      <c r="G62" s="4" t="s">
        <v>2045</v>
      </c>
      <c r="H62" s="28">
        <f>0.5/6</f>
        <v>0.08333333333333333</v>
      </c>
      <c r="I62" s="28"/>
      <c r="J62" s="28"/>
      <c r="K62" s="28">
        <f t="shared" si="0"/>
        <v>0.08333333333333333</v>
      </c>
      <c r="L62" s="28"/>
    </row>
    <row r="63" spans="1:12" ht="12.75">
      <c r="A63" s="29">
        <v>59</v>
      </c>
      <c r="B63" s="29" t="s">
        <v>605</v>
      </c>
      <c r="C63" s="29" t="s">
        <v>339</v>
      </c>
      <c r="D63" s="75" t="s">
        <v>2040</v>
      </c>
      <c r="E63" s="188"/>
      <c r="F63" s="28"/>
      <c r="G63" s="4" t="s">
        <v>2041</v>
      </c>
      <c r="H63" s="28">
        <f>0.5/3</f>
        <v>0.16666666666666666</v>
      </c>
      <c r="I63" s="4"/>
      <c r="J63" s="28"/>
      <c r="K63" s="28">
        <f t="shared" si="0"/>
        <v>0.16666666666666666</v>
      </c>
      <c r="L63" s="28"/>
    </row>
    <row r="64" spans="1:12" ht="12.75">
      <c r="A64" s="29">
        <v>60</v>
      </c>
      <c r="B64" s="40" t="s">
        <v>2080</v>
      </c>
      <c r="C64" s="40" t="s">
        <v>339</v>
      </c>
      <c r="D64" s="4" t="s">
        <v>2056</v>
      </c>
      <c r="E64" s="188"/>
      <c r="F64" s="28"/>
      <c r="G64" s="28"/>
      <c r="H64" s="28"/>
      <c r="I64" s="28" t="s">
        <v>1559</v>
      </c>
      <c r="J64" s="28">
        <v>0.8</v>
      </c>
      <c r="K64" s="28">
        <f t="shared" si="0"/>
        <v>0.8</v>
      </c>
      <c r="L64" s="28"/>
    </row>
    <row r="65" spans="1:12" ht="12.75">
      <c r="A65" s="29">
        <v>61</v>
      </c>
      <c r="B65" s="29" t="s">
        <v>552</v>
      </c>
      <c r="C65" s="29" t="s">
        <v>339</v>
      </c>
      <c r="D65" s="4" t="s">
        <v>2056</v>
      </c>
      <c r="E65" s="41"/>
      <c r="F65" s="29"/>
      <c r="G65" s="4" t="s">
        <v>2044</v>
      </c>
      <c r="H65" s="28">
        <v>0.5</v>
      </c>
      <c r="I65" s="28"/>
      <c r="J65" s="28"/>
      <c r="K65" s="28">
        <f t="shared" si="0"/>
        <v>0.5</v>
      </c>
      <c r="L65" s="28"/>
    </row>
    <row r="66" spans="1:12" ht="12.75">
      <c r="A66" s="29">
        <v>62</v>
      </c>
      <c r="B66" s="29" t="s">
        <v>552</v>
      </c>
      <c r="C66" s="29" t="s">
        <v>339</v>
      </c>
      <c r="D66" s="76" t="s">
        <v>2032</v>
      </c>
      <c r="E66" s="188"/>
      <c r="F66" s="28"/>
      <c r="G66" s="4" t="s">
        <v>2029</v>
      </c>
      <c r="H66" s="28">
        <v>0.25</v>
      </c>
      <c r="I66" s="28"/>
      <c r="J66" s="28"/>
      <c r="K66" s="28">
        <f t="shared" si="0"/>
        <v>0.25</v>
      </c>
      <c r="L66" s="28"/>
    </row>
    <row r="67" spans="1:12" ht="12.75">
      <c r="A67" s="29">
        <v>63</v>
      </c>
      <c r="B67" s="29" t="s">
        <v>556</v>
      </c>
      <c r="C67" s="29" t="s">
        <v>339</v>
      </c>
      <c r="D67" s="4" t="s">
        <v>2033</v>
      </c>
      <c r="E67" s="41"/>
      <c r="F67" s="29"/>
      <c r="G67" s="4" t="s">
        <v>2045</v>
      </c>
      <c r="H67" s="28">
        <f>0.5/6</f>
        <v>0.08333333333333333</v>
      </c>
      <c r="I67" s="28"/>
      <c r="J67" s="28"/>
      <c r="K67" s="28">
        <f t="shared" si="0"/>
        <v>0.08333333333333333</v>
      </c>
      <c r="L67" s="28"/>
    </row>
    <row r="68" spans="1:12" ht="12.75">
      <c r="A68" s="29">
        <v>64</v>
      </c>
      <c r="B68" s="40" t="s">
        <v>2081</v>
      </c>
      <c r="C68" s="40" t="s">
        <v>601</v>
      </c>
      <c r="D68" s="4" t="s">
        <v>2056</v>
      </c>
      <c r="E68" s="188"/>
      <c r="F68" s="28"/>
      <c r="G68" s="28"/>
      <c r="H68" s="28"/>
      <c r="I68" s="28" t="s">
        <v>1559</v>
      </c>
      <c r="J68" s="28">
        <v>0.8</v>
      </c>
      <c r="K68" s="28">
        <f t="shared" si="0"/>
        <v>0.8</v>
      </c>
      <c r="L68" s="28"/>
    </row>
    <row r="69" spans="1:12" ht="12.75">
      <c r="A69" s="29">
        <v>65</v>
      </c>
      <c r="B69" s="29" t="s">
        <v>1973</v>
      </c>
      <c r="C69" s="29" t="s">
        <v>601</v>
      </c>
      <c r="D69" s="274" t="s">
        <v>2040</v>
      </c>
      <c r="E69" s="188"/>
      <c r="F69" s="28"/>
      <c r="G69" s="4" t="s">
        <v>2038</v>
      </c>
      <c r="H69" s="28">
        <f>0.5/4</f>
        <v>0.125</v>
      </c>
      <c r="I69" s="28"/>
      <c r="J69" s="28"/>
      <c r="K69" s="28">
        <f t="shared" si="0"/>
        <v>0.125</v>
      </c>
      <c r="L69" s="28"/>
    </row>
    <row r="70" spans="1:12" ht="12.75">
      <c r="A70" s="29">
        <v>66</v>
      </c>
      <c r="B70" s="29" t="s">
        <v>2082</v>
      </c>
      <c r="C70" s="29" t="s">
        <v>601</v>
      </c>
      <c r="D70" s="75" t="s">
        <v>266</v>
      </c>
      <c r="E70" s="188"/>
      <c r="F70" s="28"/>
      <c r="G70" s="4" t="s">
        <v>2029</v>
      </c>
      <c r="H70" s="28">
        <v>0.25</v>
      </c>
      <c r="I70" s="28"/>
      <c r="J70" s="28"/>
      <c r="K70" s="28">
        <f aca="true" t="shared" si="1" ref="K70:K133">J70+H70+F70</f>
        <v>0.25</v>
      </c>
      <c r="L70" s="28"/>
    </row>
    <row r="71" spans="1:12" ht="12.75">
      <c r="A71" s="29">
        <v>67</v>
      </c>
      <c r="B71" s="40" t="s">
        <v>1160</v>
      </c>
      <c r="C71" s="40" t="s">
        <v>347</v>
      </c>
      <c r="D71" s="4" t="s">
        <v>2056</v>
      </c>
      <c r="E71" s="188"/>
      <c r="F71" s="28"/>
      <c r="G71" s="28"/>
      <c r="H71" s="28"/>
      <c r="I71" s="28" t="s">
        <v>1559</v>
      </c>
      <c r="J71" s="28">
        <v>0.8</v>
      </c>
      <c r="K71" s="28">
        <f t="shared" si="1"/>
        <v>0.8</v>
      </c>
      <c r="L71" s="28"/>
    </row>
    <row r="72" spans="1:12" ht="12.75">
      <c r="A72" s="29">
        <v>68</v>
      </c>
      <c r="B72" s="29" t="s">
        <v>2083</v>
      </c>
      <c r="C72" s="29" t="s">
        <v>430</v>
      </c>
      <c r="D72" s="76" t="s">
        <v>2046</v>
      </c>
      <c r="E72" s="188"/>
      <c r="F72" s="28"/>
      <c r="G72" s="4" t="s">
        <v>2029</v>
      </c>
      <c r="H72" s="28">
        <v>0.25</v>
      </c>
      <c r="I72" s="28"/>
      <c r="J72" s="28"/>
      <c r="K72" s="28">
        <f t="shared" si="1"/>
        <v>0.25</v>
      </c>
      <c r="L72" s="28"/>
    </row>
    <row r="73" spans="1:12" ht="12.75">
      <c r="A73" s="29">
        <v>69</v>
      </c>
      <c r="B73" s="29" t="s">
        <v>2084</v>
      </c>
      <c r="C73" s="29" t="s">
        <v>349</v>
      </c>
      <c r="D73" s="76" t="s">
        <v>266</v>
      </c>
      <c r="E73" s="188"/>
      <c r="F73" s="28"/>
      <c r="G73" s="4" t="s">
        <v>2044</v>
      </c>
      <c r="H73" s="28">
        <v>0.5</v>
      </c>
      <c r="I73" s="28"/>
      <c r="J73" s="28"/>
      <c r="K73" s="28">
        <f t="shared" si="1"/>
        <v>0.5</v>
      </c>
      <c r="L73" s="28"/>
    </row>
    <row r="74" spans="1:12" ht="38.25">
      <c r="A74" s="29">
        <v>70</v>
      </c>
      <c r="B74" s="8" t="s">
        <v>1867</v>
      </c>
      <c r="C74" s="8" t="s">
        <v>349</v>
      </c>
      <c r="D74" s="7" t="s">
        <v>2085</v>
      </c>
      <c r="E74" s="130"/>
      <c r="F74" s="22"/>
      <c r="G74" s="22"/>
      <c r="H74" s="130"/>
      <c r="I74" s="7" t="s">
        <v>2086</v>
      </c>
      <c r="J74" s="22">
        <v>1</v>
      </c>
      <c r="K74" s="28">
        <f t="shared" si="1"/>
        <v>1</v>
      </c>
      <c r="L74" s="130"/>
    </row>
    <row r="75" spans="1:12" ht="12.75">
      <c r="A75" s="29">
        <v>71</v>
      </c>
      <c r="B75" s="29" t="s">
        <v>884</v>
      </c>
      <c r="C75" s="29" t="s">
        <v>349</v>
      </c>
      <c r="D75" s="4" t="s">
        <v>2054</v>
      </c>
      <c r="E75" s="188"/>
      <c r="F75" s="28"/>
      <c r="G75" s="4" t="s">
        <v>2041</v>
      </c>
      <c r="H75" s="28">
        <f>0.5/3</f>
        <v>0.16666666666666666</v>
      </c>
      <c r="I75" s="28"/>
      <c r="J75" s="28"/>
      <c r="K75" s="28">
        <f t="shared" si="1"/>
        <v>0.16666666666666666</v>
      </c>
      <c r="L75" s="28"/>
    </row>
    <row r="76" spans="1:12" ht="12.75">
      <c r="A76" s="29">
        <v>72</v>
      </c>
      <c r="B76" s="29" t="s">
        <v>476</v>
      </c>
      <c r="C76" s="29" t="s">
        <v>349</v>
      </c>
      <c r="D76" s="4" t="s">
        <v>2056</v>
      </c>
      <c r="E76" s="188"/>
      <c r="F76" s="28"/>
      <c r="G76" s="4" t="s">
        <v>2044</v>
      </c>
      <c r="H76" s="28">
        <v>0.5</v>
      </c>
      <c r="I76" s="28"/>
      <c r="J76" s="28"/>
      <c r="K76" s="28">
        <f t="shared" si="1"/>
        <v>0.5</v>
      </c>
      <c r="L76" s="28"/>
    </row>
    <row r="77" spans="1:12" ht="12.75">
      <c r="A77" s="29">
        <v>73</v>
      </c>
      <c r="B77" s="29" t="s">
        <v>2087</v>
      </c>
      <c r="C77" s="29" t="s">
        <v>453</v>
      </c>
      <c r="D77" s="75" t="s">
        <v>2035</v>
      </c>
      <c r="E77" s="188"/>
      <c r="F77" s="28"/>
      <c r="G77" s="4" t="s">
        <v>2038</v>
      </c>
      <c r="H77" s="28">
        <f>0.5/4</f>
        <v>0.125</v>
      </c>
      <c r="I77" s="28"/>
      <c r="J77" s="28"/>
      <c r="K77" s="28">
        <f t="shared" si="1"/>
        <v>0.125</v>
      </c>
      <c r="L77" s="28"/>
    </row>
    <row r="78" spans="1:12" ht="12.75">
      <c r="A78" s="29">
        <v>74</v>
      </c>
      <c r="B78" s="29" t="s">
        <v>2088</v>
      </c>
      <c r="C78" s="29" t="s">
        <v>453</v>
      </c>
      <c r="D78" s="76" t="s">
        <v>2046</v>
      </c>
      <c r="E78" s="188"/>
      <c r="F78" s="28"/>
      <c r="G78" s="4" t="s">
        <v>2041</v>
      </c>
      <c r="H78" s="28">
        <f>0.5/3</f>
        <v>0.16666666666666666</v>
      </c>
      <c r="I78" s="28"/>
      <c r="J78" s="28"/>
      <c r="K78" s="28">
        <f t="shared" si="1"/>
        <v>0.16666666666666666</v>
      </c>
      <c r="L78" s="28"/>
    </row>
    <row r="79" spans="1:12" ht="12.75">
      <c r="A79" s="29">
        <v>75</v>
      </c>
      <c r="B79" s="29" t="s">
        <v>448</v>
      </c>
      <c r="C79" s="29" t="s">
        <v>450</v>
      </c>
      <c r="D79" s="75" t="s">
        <v>2049</v>
      </c>
      <c r="E79" s="188"/>
      <c r="F79" s="28"/>
      <c r="G79" s="4" t="s">
        <v>2044</v>
      </c>
      <c r="H79" s="28">
        <v>0.5</v>
      </c>
      <c r="I79" s="28"/>
      <c r="J79" s="28"/>
      <c r="K79" s="28">
        <f t="shared" si="1"/>
        <v>0.5</v>
      </c>
      <c r="L79" s="28"/>
    </row>
    <row r="80" spans="1:12" ht="12.75">
      <c r="A80" s="29">
        <v>76</v>
      </c>
      <c r="B80" s="40" t="s">
        <v>1144</v>
      </c>
      <c r="C80" s="40" t="s">
        <v>450</v>
      </c>
      <c r="D80" s="4" t="s">
        <v>2049</v>
      </c>
      <c r="E80" s="263"/>
      <c r="F80" s="28"/>
      <c r="G80" s="4"/>
      <c r="H80" s="28"/>
      <c r="I80" s="28" t="s">
        <v>132</v>
      </c>
      <c r="J80" s="28">
        <v>1</v>
      </c>
      <c r="K80" s="28">
        <f t="shared" si="1"/>
        <v>1</v>
      </c>
      <c r="L80" s="28"/>
    </row>
    <row r="81" spans="1:12" ht="12.75">
      <c r="A81" s="29">
        <v>77</v>
      </c>
      <c r="B81" s="29" t="s">
        <v>2089</v>
      </c>
      <c r="C81" s="29" t="s">
        <v>338</v>
      </c>
      <c r="D81" s="4" t="s">
        <v>2037</v>
      </c>
      <c r="E81" s="188"/>
      <c r="F81" s="28"/>
      <c r="G81" s="4" t="s">
        <v>2038</v>
      </c>
      <c r="H81" s="28">
        <f>0.5/4</f>
        <v>0.125</v>
      </c>
      <c r="I81" s="28"/>
      <c r="J81" s="28"/>
      <c r="K81" s="28">
        <f t="shared" si="1"/>
        <v>0.125</v>
      </c>
      <c r="L81" s="28"/>
    </row>
    <row r="82" spans="1:12" ht="12.75">
      <c r="A82" s="29">
        <v>78</v>
      </c>
      <c r="B82" s="29" t="s">
        <v>355</v>
      </c>
      <c r="C82" s="29" t="s">
        <v>338</v>
      </c>
      <c r="D82" s="4" t="s">
        <v>2032</v>
      </c>
      <c r="E82" s="41"/>
      <c r="F82" s="29"/>
      <c r="G82" s="4" t="s">
        <v>2044</v>
      </c>
      <c r="H82" s="28">
        <v>0.5</v>
      </c>
      <c r="I82" s="28"/>
      <c r="J82" s="28"/>
      <c r="K82" s="28">
        <f t="shared" si="1"/>
        <v>0.5</v>
      </c>
      <c r="L82" s="28"/>
    </row>
    <row r="83" spans="1:12" ht="12.75">
      <c r="A83" s="29">
        <v>79</v>
      </c>
      <c r="B83" s="40" t="s">
        <v>571</v>
      </c>
      <c r="C83" s="40" t="s">
        <v>517</v>
      </c>
      <c r="D83" s="4" t="s">
        <v>266</v>
      </c>
      <c r="E83" s="188"/>
      <c r="F83" s="28"/>
      <c r="G83" s="4" t="s">
        <v>2044</v>
      </c>
      <c r="H83" s="28">
        <v>0.5</v>
      </c>
      <c r="I83" s="28" t="s">
        <v>2052</v>
      </c>
      <c r="J83" s="28">
        <v>0.6</v>
      </c>
      <c r="K83" s="28">
        <f t="shared" si="1"/>
        <v>1.1</v>
      </c>
      <c r="L83" s="28"/>
    </row>
    <row r="84" spans="1:12" ht="12.75">
      <c r="A84" s="29">
        <v>80</v>
      </c>
      <c r="B84" s="29" t="s">
        <v>899</v>
      </c>
      <c r="C84" s="29" t="s">
        <v>465</v>
      </c>
      <c r="D84" s="274" t="s">
        <v>2046</v>
      </c>
      <c r="E84" s="41"/>
      <c r="F84" s="29"/>
      <c r="G84" s="4" t="s">
        <v>2041</v>
      </c>
      <c r="H84" s="28">
        <f>0.5/3</f>
        <v>0.16666666666666666</v>
      </c>
      <c r="I84" s="28"/>
      <c r="J84" s="28"/>
      <c r="K84" s="28">
        <f t="shared" si="1"/>
        <v>0.16666666666666666</v>
      </c>
      <c r="L84" s="28"/>
    </row>
    <row r="85" spans="1:12" ht="12.75">
      <c r="A85" s="29">
        <v>81</v>
      </c>
      <c r="B85" s="40" t="s">
        <v>503</v>
      </c>
      <c r="C85" s="40" t="s">
        <v>465</v>
      </c>
      <c r="D85" s="4" t="s">
        <v>265</v>
      </c>
      <c r="E85" s="188"/>
      <c r="F85" s="28"/>
      <c r="G85" s="42"/>
      <c r="H85" s="28"/>
      <c r="I85" s="28" t="s">
        <v>54</v>
      </c>
      <c r="J85" s="28">
        <v>0.75</v>
      </c>
      <c r="K85" s="28">
        <f t="shared" si="1"/>
        <v>0.75</v>
      </c>
      <c r="L85" s="28"/>
    </row>
    <row r="86" spans="1:12" ht="12.75">
      <c r="A86" s="29">
        <v>82</v>
      </c>
      <c r="B86" s="29" t="s">
        <v>726</v>
      </c>
      <c r="C86" s="29" t="s">
        <v>607</v>
      </c>
      <c r="D86" s="75" t="s">
        <v>1409</v>
      </c>
      <c r="E86" s="188"/>
      <c r="F86" s="28"/>
      <c r="G86" s="4" t="s">
        <v>2044</v>
      </c>
      <c r="H86" s="28">
        <v>0.5</v>
      </c>
      <c r="I86" s="28"/>
      <c r="J86" s="28"/>
      <c r="K86" s="28">
        <f t="shared" si="1"/>
        <v>0.5</v>
      </c>
      <c r="L86" s="28"/>
    </row>
    <row r="87" spans="1:12" ht="12.75">
      <c r="A87" s="29">
        <v>83</v>
      </c>
      <c r="B87" s="29" t="s">
        <v>559</v>
      </c>
      <c r="C87" s="29" t="s">
        <v>541</v>
      </c>
      <c r="D87" s="76" t="s">
        <v>2035</v>
      </c>
      <c r="E87" s="188"/>
      <c r="F87" s="28"/>
      <c r="G87" s="4" t="s">
        <v>2038</v>
      </c>
      <c r="H87" s="28">
        <f>0.5/4</f>
        <v>0.125</v>
      </c>
      <c r="I87" s="28"/>
      <c r="J87" s="28"/>
      <c r="K87" s="28">
        <f t="shared" si="1"/>
        <v>0.125</v>
      </c>
      <c r="L87" s="28"/>
    </row>
    <row r="88" spans="1:12" ht="12.75">
      <c r="A88" s="29">
        <v>84</v>
      </c>
      <c r="B88" s="40" t="s">
        <v>421</v>
      </c>
      <c r="C88" s="40" t="s">
        <v>541</v>
      </c>
      <c r="D88" s="4" t="s">
        <v>267</v>
      </c>
      <c r="E88" s="188"/>
      <c r="F88" s="28"/>
      <c r="G88" s="42"/>
      <c r="H88" s="28"/>
      <c r="I88" s="28" t="s">
        <v>241</v>
      </c>
      <c r="J88" s="28">
        <v>1.33</v>
      </c>
      <c r="K88" s="28">
        <f t="shared" si="1"/>
        <v>1.33</v>
      </c>
      <c r="L88" s="28"/>
    </row>
    <row r="89" spans="1:12" ht="51">
      <c r="A89" s="29">
        <v>85</v>
      </c>
      <c r="B89" s="40" t="s">
        <v>612</v>
      </c>
      <c r="C89" s="40" t="s">
        <v>346</v>
      </c>
      <c r="D89" s="4" t="s">
        <v>1419</v>
      </c>
      <c r="E89" s="188"/>
      <c r="F89" s="28"/>
      <c r="G89" s="61" t="s">
        <v>2090</v>
      </c>
      <c r="H89" s="28">
        <v>1</v>
      </c>
      <c r="I89" s="28" t="s">
        <v>132</v>
      </c>
      <c r="J89" s="28">
        <v>1</v>
      </c>
      <c r="K89" s="28">
        <f t="shared" si="1"/>
        <v>2</v>
      </c>
      <c r="L89" s="28"/>
    </row>
    <row r="90" spans="1:12" ht="18.75" customHeight="1">
      <c r="A90" s="29">
        <v>86</v>
      </c>
      <c r="B90" s="29" t="s">
        <v>852</v>
      </c>
      <c r="C90" s="29" t="s">
        <v>346</v>
      </c>
      <c r="D90" s="76" t="s">
        <v>2033</v>
      </c>
      <c r="E90" s="188"/>
      <c r="F90" s="28"/>
      <c r="G90" s="4" t="s">
        <v>2045</v>
      </c>
      <c r="H90" s="28">
        <v>0.083</v>
      </c>
      <c r="I90" s="28"/>
      <c r="J90" s="28"/>
      <c r="K90" s="28">
        <f t="shared" si="1"/>
        <v>0.083</v>
      </c>
      <c r="L90" s="28"/>
    </row>
    <row r="91" spans="1:12" ht="51">
      <c r="A91" s="29">
        <v>87</v>
      </c>
      <c r="B91" s="40" t="s">
        <v>445</v>
      </c>
      <c r="C91" s="40" t="s">
        <v>346</v>
      </c>
      <c r="D91" s="7" t="s">
        <v>2073</v>
      </c>
      <c r="E91" s="59" t="s">
        <v>314</v>
      </c>
      <c r="F91" s="29">
        <v>1</v>
      </c>
      <c r="G91" s="4" t="s">
        <v>2426</v>
      </c>
      <c r="H91" s="28">
        <f>1.5+0.125</f>
        <v>1.625</v>
      </c>
      <c r="I91" s="28" t="s">
        <v>2278</v>
      </c>
      <c r="J91" s="28">
        <v>1</v>
      </c>
      <c r="K91" s="28">
        <f t="shared" si="1"/>
        <v>3.625</v>
      </c>
      <c r="L91" s="28"/>
    </row>
    <row r="92" spans="1:12" ht="12.75">
      <c r="A92" s="29">
        <v>89</v>
      </c>
      <c r="B92" s="29" t="s">
        <v>679</v>
      </c>
      <c r="C92" s="29" t="s">
        <v>344</v>
      </c>
      <c r="D92" s="135" t="s">
        <v>2035</v>
      </c>
      <c r="E92" s="188"/>
      <c r="F92" s="28"/>
      <c r="G92" s="4" t="s">
        <v>2038</v>
      </c>
      <c r="H92" s="28">
        <f>0.5/4</f>
        <v>0.125</v>
      </c>
      <c r="I92" s="28"/>
      <c r="J92" s="28"/>
      <c r="K92" s="28">
        <f t="shared" si="1"/>
        <v>0.125</v>
      </c>
      <c r="L92" s="28"/>
    </row>
    <row r="93" spans="1:12" ht="12.75">
      <c r="A93" s="29"/>
      <c r="B93" s="29" t="s">
        <v>2297</v>
      </c>
      <c r="C93" s="29" t="s">
        <v>344</v>
      </c>
      <c r="D93" s="135" t="s">
        <v>267</v>
      </c>
      <c r="E93" s="188"/>
      <c r="F93" s="28"/>
      <c r="G93" s="4"/>
      <c r="H93" s="28"/>
      <c r="I93" s="28" t="s">
        <v>2284</v>
      </c>
      <c r="J93" s="28">
        <v>1</v>
      </c>
      <c r="K93" s="28"/>
      <c r="L93" s="28"/>
    </row>
    <row r="94" spans="1:12" ht="12.75">
      <c r="A94" s="29">
        <v>90</v>
      </c>
      <c r="B94" s="29" t="s">
        <v>2091</v>
      </c>
      <c r="C94" s="29" t="s">
        <v>659</v>
      </c>
      <c r="D94" s="76" t="s">
        <v>2054</v>
      </c>
      <c r="E94" s="188"/>
      <c r="F94" s="28"/>
      <c r="G94" s="4" t="s">
        <v>2044</v>
      </c>
      <c r="H94" s="28">
        <v>0.5</v>
      </c>
      <c r="I94" s="28"/>
      <c r="J94" s="28"/>
      <c r="K94" s="28">
        <f t="shared" si="1"/>
        <v>0.5</v>
      </c>
      <c r="L94" s="28"/>
    </row>
    <row r="95" spans="1:12" ht="12.75">
      <c r="A95" s="29">
        <v>91</v>
      </c>
      <c r="B95" s="40" t="s">
        <v>831</v>
      </c>
      <c r="C95" s="40" t="s">
        <v>497</v>
      </c>
      <c r="D95" s="4" t="s">
        <v>2032</v>
      </c>
      <c r="E95" s="188"/>
      <c r="F95" s="28"/>
      <c r="G95" s="42"/>
      <c r="H95" s="28"/>
      <c r="I95" s="28" t="s">
        <v>2052</v>
      </c>
      <c r="J95" s="28">
        <v>0.6</v>
      </c>
      <c r="K95" s="28">
        <f t="shared" si="1"/>
        <v>0.6</v>
      </c>
      <c r="L95" s="28"/>
    </row>
    <row r="96" spans="1:12" ht="12.75">
      <c r="A96" s="29">
        <v>92</v>
      </c>
      <c r="B96" s="29" t="s">
        <v>831</v>
      </c>
      <c r="C96" s="29" t="s">
        <v>497</v>
      </c>
      <c r="D96" s="4" t="s">
        <v>266</v>
      </c>
      <c r="E96" s="188"/>
      <c r="F96" s="28"/>
      <c r="G96" s="4" t="s">
        <v>2044</v>
      </c>
      <c r="H96" s="28">
        <v>0.5</v>
      </c>
      <c r="I96" s="28"/>
      <c r="J96" s="28"/>
      <c r="K96" s="28">
        <f t="shared" si="1"/>
        <v>0.5</v>
      </c>
      <c r="L96" s="28"/>
    </row>
    <row r="97" spans="1:12" ht="12.75">
      <c r="A97" s="29">
        <v>93</v>
      </c>
      <c r="B97" s="29" t="s">
        <v>2092</v>
      </c>
      <c r="C97" s="29" t="s">
        <v>497</v>
      </c>
      <c r="D97" s="76" t="s">
        <v>2054</v>
      </c>
      <c r="E97" s="188"/>
      <c r="F97" s="28"/>
      <c r="G97" s="4" t="s">
        <v>2044</v>
      </c>
      <c r="H97" s="28">
        <v>0.5</v>
      </c>
      <c r="I97" s="28"/>
      <c r="J97" s="28"/>
      <c r="K97" s="28">
        <f t="shared" si="1"/>
        <v>0.5</v>
      </c>
      <c r="L97" s="28"/>
    </row>
    <row r="98" spans="1:12" ht="12.75">
      <c r="A98" s="29">
        <v>94</v>
      </c>
      <c r="B98" s="29" t="s">
        <v>436</v>
      </c>
      <c r="C98" s="29" t="s">
        <v>470</v>
      </c>
      <c r="D98" s="76" t="s">
        <v>2046</v>
      </c>
      <c r="E98" s="188"/>
      <c r="F98" s="28"/>
      <c r="G98" s="4" t="s">
        <v>2041</v>
      </c>
      <c r="H98" s="28">
        <f>0.5/3</f>
        <v>0.16666666666666666</v>
      </c>
      <c r="I98" s="28"/>
      <c r="J98" s="28"/>
      <c r="K98" s="28">
        <f t="shared" si="1"/>
        <v>0.16666666666666666</v>
      </c>
      <c r="L98" s="28"/>
    </row>
    <row r="99" spans="1:12" ht="12.75">
      <c r="A99" s="29">
        <v>95</v>
      </c>
      <c r="B99" s="40" t="s">
        <v>496</v>
      </c>
      <c r="C99" s="40" t="s">
        <v>470</v>
      </c>
      <c r="D99" s="4" t="s">
        <v>265</v>
      </c>
      <c r="E99" s="188"/>
      <c r="F99" s="28"/>
      <c r="G99" s="42"/>
      <c r="H99" s="28"/>
      <c r="I99" s="28" t="s">
        <v>54</v>
      </c>
      <c r="J99" s="28">
        <v>0.75</v>
      </c>
      <c r="K99" s="28">
        <f t="shared" si="1"/>
        <v>0.75</v>
      </c>
      <c r="L99" s="28"/>
    </row>
    <row r="100" spans="1:12" ht="12.75">
      <c r="A100" s="29">
        <v>96</v>
      </c>
      <c r="B100" s="29" t="s">
        <v>896</v>
      </c>
      <c r="C100" s="29" t="s">
        <v>470</v>
      </c>
      <c r="D100" s="75" t="s">
        <v>2040</v>
      </c>
      <c r="E100" s="188"/>
      <c r="F100" s="28"/>
      <c r="G100" s="4" t="s">
        <v>2038</v>
      </c>
      <c r="H100" s="28">
        <f>0.5/4</f>
        <v>0.125</v>
      </c>
      <c r="I100" s="28"/>
      <c r="J100" s="28"/>
      <c r="K100" s="28">
        <f t="shared" si="1"/>
        <v>0.125</v>
      </c>
      <c r="L100" s="28"/>
    </row>
    <row r="101" spans="1:12" ht="12.75">
      <c r="A101" s="29">
        <v>97</v>
      </c>
      <c r="B101" s="29" t="s">
        <v>2093</v>
      </c>
      <c r="C101" s="29" t="s">
        <v>470</v>
      </c>
      <c r="D101" s="76" t="s">
        <v>2033</v>
      </c>
      <c r="E101" s="188"/>
      <c r="F101" s="28"/>
      <c r="G101" s="4" t="s">
        <v>2045</v>
      </c>
      <c r="H101" s="28">
        <f>0.5/6</f>
        <v>0.08333333333333333</v>
      </c>
      <c r="I101" s="28"/>
      <c r="J101" s="28"/>
      <c r="K101" s="28">
        <f t="shared" si="1"/>
        <v>0.08333333333333333</v>
      </c>
      <c r="L101" s="28"/>
    </row>
    <row r="102" spans="1:12" ht="12.75">
      <c r="A102" s="29">
        <v>98</v>
      </c>
      <c r="B102" s="29" t="s">
        <v>2094</v>
      </c>
      <c r="C102" s="29" t="s">
        <v>589</v>
      </c>
      <c r="D102" s="4" t="s">
        <v>2056</v>
      </c>
      <c r="E102" s="188"/>
      <c r="F102" s="28"/>
      <c r="G102" s="4" t="s">
        <v>2029</v>
      </c>
      <c r="H102" s="28">
        <v>0.25</v>
      </c>
      <c r="I102" s="28"/>
      <c r="J102" s="28"/>
      <c r="K102" s="28">
        <f t="shared" si="1"/>
        <v>0.25</v>
      </c>
      <c r="L102" s="28"/>
    </row>
    <row r="103" spans="1:12" ht="12.75">
      <c r="A103" s="29">
        <v>99</v>
      </c>
      <c r="B103" s="29" t="s">
        <v>897</v>
      </c>
      <c r="C103" s="29" t="s">
        <v>589</v>
      </c>
      <c r="D103" s="75" t="s">
        <v>2040</v>
      </c>
      <c r="E103" s="188"/>
      <c r="F103" s="28"/>
      <c r="G103" s="4" t="s">
        <v>2041</v>
      </c>
      <c r="H103" s="28">
        <f>0.5/3</f>
        <v>0.16666666666666666</v>
      </c>
      <c r="I103" s="28"/>
      <c r="J103" s="28"/>
      <c r="K103" s="28">
        <f t="shared" si="1"/>
        <v>0.16666666666666666</v>
      </c>
      <c r="L103" s="28"/>
    </row>
    <row r="104" spans="1:12" ht="12.75">
      <c r="A104" s="29">
        <v>100</v>
      </c>
      <c r="B104" s="40" t="s">
        <v>457</v>
      </c>
      <c r="C104" s="40" t="s">
        <v>366</v>
      </c>
      <c r="D104" s="4" t="s">
        <v>2035</v>
      </c>
      <c r="E104" s="188"/>
      <c r="F104" s="28"/>
      <c r="G104" s="4" t="s">
        <v>2038</v>
      </c>
      <c r="H104" s="28">
        <f>0.5/4</f>
        <v>0.125</v>
      </c>
      <c r="I104" s="28" t="s">
        <v>54</v>
      </c>
      <c r="J104" s="28">
        <v>0.75</v>
      </c>
      <c r="K104" s="28">
        <f t="shared" si="1"/>
        <v>0.875</v>
      </c>
      <c r="L104" s="28"/>
    </row>
    <row r="105" spans="1:12" ht="12.75">
      <c r="A105" s="29">
        <v>101</v>
      </c>
      <c r="B105" s="29" t="s">
        <v>719</v>
      </c>
      <c r="C105" s="29" t="s">
        <v>420</v>
      </c>
      <c r="D105" s="4" t="s">
        <v>2033</v>
      </c>
      <c r="E105" s="188"/>
      <c r="F105" s="28"/>
      <c r="G105" s="4" t="s">
        <v>2045</v>
      </c>
      <c r="H105" s="28">
        <f>0.5/6</f>
        <v>0.08333333333333333</v>
      </c>
      <c r="I105" s="28"/>
      <c r="J105" s="28"/>
      <c r="K105" s="28">
        <f t="shared" si="1"/>
        <v>0.08333333333333333</v>
      </c>
      <c r="L105" s="28"/>
    </row>
    <row r="106" spans="1:12" ht="12.75">
      <c r="A106" s="29">
        <v>102</v>
      </c>
      <c r="B106" s="29" t="s">
        <v>416</v>
      </c>
      <c r="C106" s="29" t="s">
        <v>420</v>
      </c>
      <c r="D106" s="75" t="s">
        <v>2035</v>
      </c>
      <c r="E106" s="188"/>
      <c r="F106" s="28"/>
      <c r="G106" s="4" t="s">
        <v>2038</v>
      </c>
      <c r="H106" s="28">
        <f>0.5/4</f>
        <v>0.125</v>
      </c>
      <c r="I106" s="28"/>
      <c r="J106" s="28"/>
      <c r="K106" s="28">
        <f t="shared" si="1"/>
        <v>0.125</v>
      </c>
      <c r="L106" s="28"/>
    </row>
    <row r="107" spans="1:12" ht="12.75">
      <c r="A107" s="29">
        <v>103</v>
      </c>
      <c r="B107" s="29" t="s">
        <v>874</v>
      </c>
      <c r="C107" s="29" t="s">
        <v>420</v>
      </c>
      <c r="D107" s="274" t="s">
        <v>2035</v>
      </c>
      <c r="E107" s="188"/>
      <c r="F107" s="28"/>
      <c r="G107" s="4" t="s">
        <v>2038</v>
      </c>
      <c r="H107" s="28">
        <f>0.5/4</f>
        <v>0.125</v>
      </c>
      <c r="I107" s="28"/>
      <c r="J107" s="28"/>
      <c r="K107" s="28">
        <f t="shared" si="1"/>
        <v>0.125</v>
      </c>
      <c r="L107" s="28"/>
    </row>
    <row r="108" spans="1:12" ht="12.75">
      <c r="A108" s="29">
        <v>104</v>
      </c>
      <c r="B108" s="29" t="s">
        <v>780</v>
      </c>
      <c r="C108" s="29" t="s">
        <v>420</v>
      </c>
      <c r="D108" s="4" t="s">
        <v>1409</v>
      </c>
      <c r="E108" s="41"/>
      <c r="F108" s="29"/>
      <c r="G108" s="4" t="s">
        <v>2029</v>
      </c>
      <c r="H108" s="28">
        <v>0.25</v>
      </c>
      <c r="I108" s="28"/>
      <c r="J108" s="28"/>
      <c r="K108" s="28">
        <f t="shared" si="1"/>
        <v>0.25</v>
      </c>
      <c r="L108" s="28"/>
    </row>
    <row r="109" spans="1:12" ht="25.5">
      <c r="A109" s="29">
        <v>105</v>
      </c>
      <c r="B109" s="40" t="s">
        <v>2095</v>
      </c>
      <c r="C109" s="40" t="s">
        <v>420</v>
      </c>
      <c r="D109" s="7" t="s">
        <v>159</v>
      </c>
      <c r="E109" s="59"/>
      <c r="F109" s="29"/>
      <c r="G109" s="28"/>
      <c r="H109" s="28"/>
      <c r="I109" s="4" t="s">
        <v>2096</v>
      </c>
      <c r="J109" s="28">
        <v>1</v>
      </c>
      <c r="K109" s="28">
        <f t="shared" si="1"/>
        <v>1</v>
      </c>
      <c r="L109" s="28"/>
    </row>
    <row r="110" spans="1:12" ht="12.75">
      <c r="A110" s="29">
        <v>106</v>
      </c>
      <c r="B110" s="29" t="s">
        <v>492</v>
      </c>
      <c r="C110" s="29" t="s">
        <v>420</v>
      </c>
      <c r="D110" s="76" t="s">
        <v>2033</v>
      </c>
      <c r="E110" s="188"/>
      <c r="F110" s="28"/>
      <c r="G110" s="4" t="s">
        <v>2045</v>
      </c>
      <c r="H110" s="28">
        <f>0.5/6</f>
        <v>0.08333333333333333</v>
      </c>
      <c r="I110" s="28"/>
      <c r="J110" s="28"/>
      <c r="K110" s="28">
        <f t="shared" si="1"/>
        <v>0.08333333333333333</v>
      </c>
      <c r="L110" s="28"/>
    </row>
    <row r="111" spans="1:12" ht="25.5">
      <c r="A111" s="29">
        <v>107</v>
      </c>
      <c r="B111" s="29" t="s">
        <v>2097</v>
      </c>
      <c r="C111" s="29" t="s">
        <v>602</v>
      </c>
      <c r="D111" s="274" t="s">
        <v>2043</v>
      </c>
      <c r="E111" s="41"/>
      <c r="F111" s="29"/>
      <c r="G111" s="4" t="s">
        <v>2098</v>
      </c>
      <c r="H111" s="28">
        <v>0.75</v>
      </c>
      <c r="I111" s="28"/>
      <c r="J111" s="28"/>
      <c r="K111" s="28">
        <f t="shared" si="1"/>
        <v>0.75</v>
      </c>
      <c r="L111" s="28"/>
    </row>
    <row r="112" spans="1:12" ht="25.5">
      <c r="A112" s="29">
        <v>108</v>
      </c>
      <c r="B112" s="40" t="s">
        <v>1796</v>
      </c>
      <c r="C112" s="40" t="s">
        <v>602</v>
      </c>
      <c r="D112" s="28" t="s">
        <v>1419</v>
      </c>
      <c r="E112" s="6"/>
      <c r="F112" s="24"/>
      <c r="G112" s="23"/>
      <c r="H112" s="5"/>
      <c r="I112" s="7" t="s">
        <v>2071</v>
      </c>
      <c r="J112" s="28">
        <v>1</v>
      </c>
      <c r="K112" s="28">
        <f t="shared" si="1"/>
        <v>1</v>
      </c>
      <c r="L112" s="28"/>
    </row>
    <row r="113" spans="1:12" ht="12.75">
      <c r="A113" s="29">
        <v>109</v>
      </c>
      <c r="B113" s="29" t="s">
        <v>2099</v>
      </c>
      <c r="C113" s="29" t="s">
        <v>505</v>
      </c>
      <c r="D113" s="274" t="s">
        <v>2046</v>
      </c>
      <c r="E113" s="188"/>
      <c r="F113" s="28"/>
      <c r="G113" s="4" t="s">
        <v>2041</v>
      </c>
      <c r="H113" s="28">
        <f>0.5/3</f>
        <v>0.16666666666666666</v>
      </c>
      <c r="I113" s="28"/>
      <c r="J113" s="28"/>
      <c r="K113" s="28">
        <f t="shared" si="1"/>
        <v>0.16666666666666666</v>
      </c>
      <c r="L113" s="28"/>
    </row>
    <row r="114" spans="1:12" ht="12.75">
      <c r="A114" s="29">
        <v>110</v>
      </c>
      <c r="B114" s="29" t="s">
        <v>894</v>
      </c>
      <c r="C114" s="29" t="s">
        <v>505</v>
      </c>
      <c r="D114" s="76" t="s">
        <v>2033</v>
      </c>
      <c r="E114" s="188"/>
      <c r="F114" s="28"/>
      <c r="G114" s="4" t="s">
        <v>2045</v>
      </c>
      <c r="H114" s="28">
        <f>0.5/6</f>
        <v>0.08333333333333333</v>
      </c>
      <c r="I114" s="28"/>
      <c r="J114" s="28"/>
      <c r="K114" s="28">
        <f t="shared" si="1"/>
        <v>0.08333333333333333</v>
      </c>
      <c r="L114" s="28"/>
    </row>
    <row r="115" spans="1:12" ht="12.75">
      <c r="A115" s="29">
        <v>111</v>
      </c>
      <c r="B115" s="29" t="s">
        <v>2100</v>
      </c>
      <c r="C115" s="29" t="s">
        <v>505</v>
      </c>
      <c r="D115" s="76" t="s">
        <v>2040</v>
      </c>
      <c r="E115" s="188"/>
      <c r="F115" s="28"/>
      <c r="G115" s="4" t="s">
        <v>2041</v>
      </c>
      <c r="H115" s="28">
        <v>0.167</v>
      </c>
      <c r="I115" s="28"/>
      <c r="J115" s="28"/>
      <c r="K115" s="28">
        <f t="shared" si="1"/>
        <v>0.167</v>
      </c>
      <c r="L115" s="28"/>
    </row>
    <row r="116" spans="1:12" ht="12.75">
      <c r="A116" s="29">
        <v>112</v>
      </c>
      <c r="B116" s="40" t="s">
        <v>480</v>
      </c>
      <c r="C116" s="40" t="s">
        <v>596</v>
      </c>
      <c r="D116" s="4" t="s">
        <v>266</v>
      </c>
      <c r="E116" s="188"/>
      <c r="F116" s="28"/>
      <c r="G116" s="4"/>
      <c r="H116" s="28"/>
      <c r="I116" s="28" t="s">
        <v>132</v>
      </c>
      <c r="J116" s="28">
        <v>1</v>
      </c>
      <c r="K116" s="28">
        <f t="shared" si="1"/>
        <v>1</v>
      </c>
      <c r="L116" s="28"/>
    </row>
    <row r="117" spans="1:12" ht="12.75">
      <c r="A117" s="29">
        <v>113</v>
      </c>
      <c r="B117" s="29" t="s">
        <v>438</v>
      </c>
      <c r="C117" s="29" t="s">
        <v>596</v>
      </c>
      <c r="D117" s="4" t="s">
        <v>2049</v>
      </c>
      <c r="E117" s="188"/>
      <c r="F117" s="28"/>
      <c r="G117" s="4" t="s">
        <v>2044</v>
      </c>
      <c r="H117" s="28">
        <v>0.5</v>
      </c>
      <c r="I117" s="28"/>
      <c r="J117" s="28"/>
      <c r="K117" s="28">
        <f t="shared" si="1"/>
        <v>0.5</v>
      </c>
      <c r="L117" s="28"/>
    </row>
    <row r="118" spans="1:12" ht="12.75">
      <c r="A118" s="29">
        <v>114</v>
      </c>
      <c r="B118" s="29" t="s">
        <v>480</v>
      </c>
      <c r="C118" s="29" t="s">
        <v>350</v>
      </c>
      <c r="D118" s="4" t="s">
        <v>266</v>
      </c>
      <c r="E118" s="188"/>
      <c r="F118" s="28"/>
      <c r="G118" s="4" t="s">
        <v>2029</v>
      </c>
      <c r="H118" s="28">
        <v>0.25</v>
      </c>
      <c r="I118" s="28"/>
      <c r="J118" s="28"/>
      <c r="K118" s="28">
        <f t="shared" si="1"/>
        <v>0.25</v>
      </c>
      <c r="L118" s="28"/>
    </row>
    <row r="119" spans="1:12" ht="12.75">
      <c r="A119" s="29">
        <v>115</v>
      </c>
      <c r="B119" s="29" t="s">
        <v>355</v>
      </c>
      <c r="C119" s="29" t="s">
        <v>350</v>
      </c>
      <c r="D119" s="76" t="s">
        <v>2037</v>
      </c>
      <c r="E119" s="188"/>
      <c r="F119" s="28"/>
      <c r="G119" s="4" t="s">
        <v>2044</v>
      </c>
      <c r="H119" s="28">
        <v>0.5</v>
      </c>
      <c r="I119" s="28"/>
      <c r="J119" s="28"/>
      <c r="K119" s="28">
        <f t="shared" si="1"/>
        <v>0.5</v>
      </c>
      <c r="L119" s="28"/>
    </row>
    <row r="120" spans="1:12" ht="12.75">
      <c r="A120" s="29">
        <v>116</v>
      </c>
      <c r="B120" s="29" t="s">
        <v>2101</v>
      </c>
      <c r="C120" s="29" t="s">
        <v>2102</v>
      </c>
      <c r="D120" s="4" t="s">
        <v>2046</v>
      </c>
      <c r="E120" s="41"/>
      <c r="F120" s="29"/>
      <c r="G120" s="4" t="s">
        <v>2044</v>
      </c>
      <c r="H120" s="28">
        <v>0.5</v>
      </c>
      <c r="I120" s="28"/>
      <c r="J120" s="28"/>
      <c r="K120" s="28">
        <f t="shared" si="1"/>
        <v>0.5</v>
      </c>
      <c r="L120" s="28"/>
    </row>
    <row r="121" spans="1:12" ht="25.5">
      <c r="A121" s="29">
        <v>117</v>
      </c>
      <c r="B121" s="40" t="s">
        <v>2103</v>
      </c>
      <c r="C121" s="40" t="s">
        <v>442</v>
      </c>
      <c r="D121" s="4" t="s">
        <v>267</v>
      </c>
      <c r="E121" s="29"/>
      <c r="F121" s="29"/>
      <c r="G121" s="42"/>
      <c r="H121" s="68"/>
      <c r="I121" s="40" t="s">
        <v>2104</v>
      </c>
      <c r="J121" s="16"/>
      <c r="K121" s="28">
        <f t="shared" si="1"/>
        <v>0</v>
      </c>
      <c r="L121" s="28"/>
    </row>
    <row r="122" spans="1:12" ht="63.75">
      <c r="A122" s="29">
        <v>118</v>
      </c>
      <c r="B122" s="40" t="s">
        <v>892</v>
      </c>
      <c r="C122" s="40" t="s">
        <v>335</v>
      </c>
      <c r="D122" s="4" t="s">
        <v>2049</v>
      </c>
      <c r="E122" s="188"/>
      <c r="F122" s="28"/>
      <c r="G122" s="4" t="s">
        <v>2105</v>
      </c>
      <c r="H122" s="28">
        <v>1.25</v>
      </c>
      <c r="I122" s="28" t="s">
        <v>132</v>
      </c>
      <c r="J122" s="28">
        <v>1</v>
      </c>
      <c r="K122" s="28">
        <f t="shared" si="1"/>
        <v>2.25</v>
      </c>
      <c r="L122" s="28"/>
    </row>
    <row r="123" spans="1:12" ht="12.75">
      <c r="A123" s="29">
        <v>119</v>
      </c>
      <c r="B123" s="29" t="s">
        <v>892</v>
      </c>
      <c r="C123" s="29" t="s">
        <v>335</v>
      </c>
      <c r="D123" s="4" t="s">
        <v>2043</v>
      </c>
      <c r="E123" s="41"/>
      <c r="F123" s="29"/>
      <c r="G123" s="4" t="s">
        <v>2044</v>
      </c>
      <c r="H123" s="28">
        <v>0.5</v>
      </c>
      <c r="I123" s="28"/>
      <c r="J123" s="28"/>
      <c r="K123" s="28">
        <f t="shared" si="1"/>
        <v>0.5</v>
      </c>
      <c r="L123" s="28"/>
    </row>
    <row r="124" spans="1:13" ht="12.75">
      <c r="A124" s="29">
        <v>120</v>
      </c>
      <c r="B124" s="29" t="s">
        <v>892</v>
      </c>
      <c r="C124" s="29" t="s">
        <v>335</v>
      </c>
      <c r="D124" s="76" t="s">
        <v>2049</v>
      </c>
      <c r="E124" s="188"/>
      <c r="F124" s="28"/>
      <c r="G124" s="4" t="s">
        <v>2044</v>
      </c>
      <c r="H124" s="28">
        <v>0.5</v>
      </c>
      <c r="I124" s="28"/>
      <c r="J124" s="28"/>
      <c r="K124" s="28">
        <f t="shared" si="1"/>
        <v>0.5</v>
      </c>
      <c r="L124" s="28"/>
      <c r="M124" s="239" t="s">
        <v>2425</v>
      </c>
    </row>
    <row r="125" spans="1:12" ht="12.75">
      <c r="A125" s="29">
        <v>121</v>
      </c>
      <c r="B125" s="29" t="s">
        <v>890</v>
      </c>
      <c r="C125" s="29" t="s">
        <v>335</v>
      </c>
      <c r="D125" s="4" t="s">
        <v>266</v>
      </c>
      <c r="E125" s="41"/>
      <c r="F125" s="29"/>
      <c r="G125" s="4" t="s">
        <v>2044</v>
      </c>
      <c r="H125" s="28">
        <v>0.5</v>
      </c>
      <c r="I125" s="28"/>
      <c r="J125" s="28"/>
      <c r="K125" s="28">
        <f t="shared" si="1"/>
        <v>0.5</v>
      </c>
      <c r="L125" s="28"/>
    </row>
    <row r="126" spans="1:12" ht="39.75" customHeight="1">
      <c r="A126" s="29">
        <v>122</v>
      </c>
      <c r="B126" s="40" t="s">
        <v>890</v>
      </c>
      <c r="C126" s="40" t="s">
        <v>335</v>
      </c>
      <c r="D126" s="4" t="s">
        <v>2073</v>
      </c>
      <c r="E126" s="41"/>
      <c r="F126" s="29"/>
      <c r="G126" s="4" t="s">
        <v>2428</v>
      </c>
      <c r="H126" s="28">
        <f>0.167+0.33</f>
        <v>0.497</v>
      </c>
      <c r="I126" s="28" t="s">
        <v>2278</v>
      </c>
      <c r="J126" s="28">
        <v>1</v>
      </c>
      <c r="K126" s="28">
        <f t="shared" si="1"/>
        <v>1.4969999999999999</v>
      </c>
      <c r="L126" s="28"/>
    </row>
    <row r="127" spans="1:12" ht="12.75">
      <c r="A127" s="29">
        <v>123</v>
      </c>
      <c r="B127" s="29" t="s">
        <v>564</v>
      </c>
      <c r="C127" s="29" t="s">
        <v>335</v>
      </c>
      <c r="D127" s="75" t="s">
        <v>2033</v>
      </c>
      <c r="E127" s="188"/>
      <c r="F127" s="28"/>
      <c r="G127" s="4" t="s">
        <v>2045</v>
      </c>
      <c r="H127" s="28">
        <f>0.5/6</f>
        <v>0.08333333333333333</v>
      </c>
      <c r="I127" s="28"/>
      <c r="J127" s="28"/>
      <c r="K127" s="28">
        <f t="shared" si="1"/>
        <v>0.08333333333333333</v>
      </c>
      <c r="L127" s="28"/>
    </row>
    <row r="128" spans="1:12" ht="12.75">
      <c r="A128" s="29">
        <v>124</v>
      </c>
      <c r="B128" s="29" t="s">
        <v>2106</v>
      </c>
      <c r="C128" s="29" t="s">
        <v>335</v>
      </c>
      <c r="D128" s="274" t="s">
        <v>2056</v>
      </c>
      <c r="E128" s="188"/>
      <c r="F128" s="28"/>
      <c r="G128" s="4" t="s">
        <v>2029</v>
      </c>
      <c r="H128" s="28">
        <v>0.25</v>
      </c>
      <c r="I128" s="28"/>
      <c r="J128" s="28"/>
      <c r="K128" s="28">
        <f t="shared" si="1"/>
        <v>0.25</v>
      </c>
      <c r="L128" s="28"/>
    </row>
    <row r="129" spans="1:12" ht="12.75">
      <c r="A129" s="29">
        <v>125</v>
      </c>
      <c r="B129" s="40" t="s">
        <v>881</v>
      </c>
      <c r="C129" s="40" t="s">
        <v>335</v>
      </c>
      <c r="D129" s="4" t="s">
        <v>266</v>
      </c>
      <c r="E129" s="59" t="s">
        <v>315</v>
      </c>
      <c r="F129" s="29">
        <v>1</v>
      </c>
      <c r="G129" s="4" t="s">
        <v>2044</v>
      </c>
      <c r="H129" s="28">
        <v>0.5</v>
      </c>
      <c r="I129" s="28" t="s">
        <v>2052</v>
      </c>
      <c r="J129" s="28">
        <v>0.6</v>
      </c>
      <c r="K129" s="28">
        <f t="shared" si="1"/>
        <v>2.1</v>
      </c>
      <c r="L129" s="28"/>
    </row>
    <row r="130" spans="1:12" ht="12.75">
      <c r="A130" s="29">
        <v>126</v>
      </c>
      <c r="B130" s="29" t="s">
        <v>569</v>
      </c>
      <c r="C130" s="29" t="s">
        <v>840</v>
      </c>
      <c r="D130" s="4" t="s">
        <v>2049</v>
      </c>
      <c r="E130" s="188"/>
      <c r="F130" s="28"/>
      <c r="G130" s="4" t="s">
        <v>2044</v>
      </c>
      <c r="H130" s="28">
        <v>0.5</v>
      </c>
      <c r="I130" s="28"/>
      <c r="J130" s="28"/>
      <c r="K130" s="28">
        <f t="shared" si="1"/>
        <v>0.5</v>
      </c>
      <c r="L130" s="28"/>
    </row>
    <row r="131" spans="1:12" ht="12.75">
      <c r="A131" s="29">
        <v>127</v>
      </c>
      <c r="B131" s="29" t="s">
        <v>625</v>
      </c>
      <c r="C131" s="29" t="s">
        <v>624</v>
      </c>
      <c r="D131" s="4" t="s">
        <v>319</v>
      </c>
      <c r="E131" s="41"/>
      <c r="F131" s="29"/>
      <c r="G131" s="4" t="s">
        <v>2044</v>
      </c>
      <c r="H131" s="28">
        <v>0.5</v>
      </c>
      <c r="I131" s="28"/>
      <c r="J131" s="28"/>
      <c r="K131" s="28">
        <f t="shared" si="1"/>
        <v>0.5</v>
      </c>
      <c r="L131" s="28"/>
    </row>
    <row r="132" spans="1:12" ht="12.75">
      <c r="A132" s="29">
        <v>128</v>
      </c>
      <c r="B132" s="29" t="s">
        <v>2107</v>
      </c>
      <c r="C132" s="29" t="s">
        <v>893</v>
      </c>
      <c r="D132" s="76" t="s">
        <v>2035</v>
      </c>
      <c r="E132" s="188"/>
      <c r="F132" s="28"/>
      <c r="G132" s="4" t="s">
        <v>2038</v>
      </c>
      <c r="H132" s="28">
        <f>0.5/4</f>
        <v>0.125</v>
      </c>
      <c r="I132" s="28"/>
      <c r="J132" s="28"/>
      <c r="K132" s="28">
        <f t="shared" si="1"/>
        <v>0.125</v>
      </c>
      <c r="L132" s="28"/>
    </row>
    <row r="133" spans="1:12" ht="25.5">
      <c r="A133" s="29">
        <v>129</v>
      </c>
      <c r="B133" s="29" t="s">
        <v>475</v>
      </c>
      <c r="C133" s="29" t="s">
        <v>414</v>
      </c>
      <c r="D133" s="4" t="s">
        <v>2040</v>
      </c>
      <c r="E133" s="264"/>
      <c r="F133" s="28"/>
      <c r="G133" s="4" t="s">
        <v>2108</v>
      </c>
      <c r="H133" s="28">
        <v>0.25</v>
      </c>
      <c r="I133" s="28"/>
      <c r="J133" s="28"/>
      <c r="K133" s="28">
        <f t="shared" si="1"/>
        <v>0.25</v>
      </c>
      <c r="L133" s="28"/>
    </row>
    <row r="134" spans="1:12" ht="20.25" customHeight="1">
      <c r="A134" s="29">
        <v>130</v>
      </c>
      <c r="B134" s="29" t="s">
        <v>2109</v>
      </c>
      <c r="C134" s="29" t="s">
        <v>572</v>
      </c>
      <c r="D134" s="76" t="s">
        <v>2037</v>
      </c>
      <c r="E134" s="188"/>
      <c r="F134" s="28"/>
      <c r="G134" s="4" t="s">
        <v>2038</v>
      </c>
      <c r="H134" s="28">
        <f>0.5/4</f>
        <v>0.125</v>
      </c>
      <c r="I134" s="28"/>
      <c r="J134" s="28"/>
      <c r="K134" s="28">
        <f aca="true" t="shared" si="2" ref="K134:K144">J134+H134+F134</f>
        <v>0.125</v>
      </c>
      <c r="L134" s="28"/>
    </row>
    <row r="135" spans="1:12" ht="12.75">
      <c r="A135" s="29">
        <v>131</v>
      </c>
      <c r="B135" s="40" t="s">
        <v>851</v>
      </c>
      <c r="C135" s="40" t="s">
        <v>572</v>
      </c>
      <c r="D135" s="4" t="s">
        <v>1419</v>
      </c>
      <c r="E135" s="41"/>
      <c r="F135" s="29"/>
      <c r="G135" s="4" t="s">
        <v>2041</v>
      </c>
      <c r="H135" s="28">
        <v>0.5</v>
      </c>
      <c r="I135" s="28" t="s">
        <v>132</v>
      </c>
      <c r="J135" s="28">
        <v>1</v>
      </c>
      <c r="K135" s="28">
        <f t="shared" si="2"/>
        <v>1.5</v>
      </c>
      <c r="L135" s="28"/>
    </row>
    <row r="136" spans="1:12" ht="12.75">
      <c r="A136" s="29">
        <v>132</v>
      </c>
      <c r="B136" s="29" t="s">
        <v>885</v>
      </c>
      <c r="C136" s="29" t="s">
        <v>572</v>
      </c>
      <c r="D136" s="76" t="s">
        <v>2054</v>
      </c>
      <c r="E136" s="188"/>
      <c r="F136" s="28"/>
      <c r="G136" s="4" t="s">
        <v>2041</v>
      </c>
      <c r="H136" s="28">
        <f>0.5/3</f>
        <v>0.16666666666666666</v>
      </c>
      <c r="I136" s="28"/>
      <c r="J136" s="28"/>
      <c r="K136" s="28">
        <f t="shared" si="2"/>
        <v>0.16666666666666666</v>
      </c>
      <c r="L136" s="28"/>
    </row>
    <row r="137" spans="1:12" ht="12.75">
      <c r="A137" s="29">
        <v>133</v>
      </c>
      <c r="B137" s="29" t="s">
        <v>2110</v>
      </c>
      <c r="C137" s="29" t="s">
        <v>572</v>
      </c>
      <c r="D137" s="4" t="s">
        <v>2046</v>
      </c>
      <c r="E137" s="41"/>
      <c r="F137" s="29"/>
      <c r="G137" s="4" t="s">
        <v>2029</v>
      </c>
      <c r="H137" s="28">
        <v>0.25</v>
      </c>
      <c r="I137" s="28"/>
      <c r="J137" s="28"/>
      <c r="K137" s="28">
        <f t="shared" si="2"/>
        <v>0.25</v>
      </c>
      <c r="L137" s="28"/>
    </row>
    <row r="138" spans="1:12" ht="12.75">
      <c r="A138" s="29">
        <v>134</v>
      </c>
      <c r="B138" s="29" t="s">
        <v>443</v>
      </c>
      <c r="C138" s="29" t="s">
        <v>2023</v>
      </c>
      <c r="D138" s="76" t="s">
        <v>2035</v>
      </c>
      <c r="E138" s="188"/>
      <c r="F138" s="28"/>
      <c r="G138" s="4" t="s">
        <v>2038</v>
      </c>
      <c r="H138" s="28">
        <f>0.5/4</f>
        <v>0.125</v>
      </c>
      <c r="I138" s="28"/>
      <c r="J138" s="28"/>
      <c r="K138" s="28">
        <f t="shared" si="2"/>
        <v>0.125</v>
      </c>
      <c r="L138" s="28"/>
    </row>
    <row r="139" spans="1:13" s="238" customFormat="1" ht="25.5">
      <c r="A139" s="2">
        <v>135</v>
      </c>
      <c r="B139" s="33" t="s">
        <v>365</v>
      </c>
      <c r="C139" s="33" t="s">
        <v>364</v>
      </c>
      <c r="D139" s="17" t="s">
        <v>267</v>
      </c>
      <c r="E139" s="171" t="s">
        <v>2424</v>
      </c>
      <c r="F139" s="130">
        <v>2.33</v>
      </c>
      <c r="G139" s="17" t="s">
        <v>2044</v>
      </c>
      <c r="H139" s="35">
        <v>0.5</v>
      </c>
      <c r="I139" s="17" t="s">
        <v>2296</v>
      </c>
      <c r="J139" s="35">
        <v>1.33</v>
      </c>
      <c r="K139" s="35">
        <f t="shared" si="2"/>
        <v>4.16</v>
      </c>
      <c r="L139" s="35"/>
      <c r="M139" s="231"/>
    </row>
    <row r="140" spans="1:12" ht="12.75">
      <c r="A140" s="29">
        <v>136</v>
      </c>
      <c r="B140" s="29" t="s">
        <v>2111</v>
      </c>
      <c r="C140" s="29" t="s">
        <v>364</v>
      </c>
      <c r="D140" s="76" t="s">
        <v>2033</v>
      </c>
      <c r="E140" s="188"/>
      <c r="F140" s="28"/>
      <c r="G140" s="4" t="s">
        <v>2045</v>
      </c>
      <c r="H140" s="28">
        <f>0.5/6</f>
        <v>0.08333333333333333</v>
      </c>
      <c r="I140" s="28"/>
      <c r="J140" s="28"/>
      <c r="K140" s="28">
        <f t="shared" si="2"/>
        <v>0.08333333333333333</v>
      </c>
      <c r="L140" s="28"/>
    </row>
    <row r="141" spans="1:12" ht="12.75">
      <c r="A141" s="29">
        <v>137</v>
      </c>
      <c r="B141" s="29" t="s">
        <v>2112</v>
      </c>
      <c r="C141" s="29" t="s">
        <v>717</v>
      </c>
      <c r="D141" s="135" t="s">
        <v>266</v>
      </c>
      <c r="E141" s="188"/>
      <c r="F141" s="28"/>
      <c r="G141" s="4" t="s">
        <v>2044</v>
      </c>
      <c r="H141" s="28">
        <v>0.5</v>
      </c>
      <c r="I141" s="28"/>
      <c r="J141" s="28"/>
      <c r="K141" s="28">
        <f t="shared" si="2"/>
        <v>0.5</v>
      </c>
      <c r="L141" s="28"/>
    </row>
    <row r="142" spans="1:13" ht="12.75">
      <c r="A142" s="29">
        <v>138</v>
      </c>
      <c r="B142" s="29" t="s">
        <v>2113</v>
      </c>
      <c r="C142" s="29" t="s">
        <v>502</v>
      </c>
      <c r="D142" s="4" t="s">
        <v>2046</v>
      </c>
      <c r="E142" s="188"/>
      <c r="F142" s="28"/>
      <c r="G142" s="4" t="s">
        <v>2041</v>
      </c>
      <c r="H142" s="28">
        <f>0.5/3</f>
        <v>0.16666666666666666</v>
      </c>
      <c r="I142" s="28"/>
      <c r="J142" s="28"/>
      <c r="K142" s="28">
        <f t="shared" si="2"/>
        <v>0.16666666666666666</v>
      </c>
      <c r="L142" s="28"/>
      <c r="M142" s="230" t="s">
        <v>2430</v>
      </c>
    </row>
    <row r="143" spans="1:12" s="228" customFormat="1" ht="12.75">
      <c r="A143" s="29">
        <v>139</v>
      </c>
      <c r="B143" s="29" t="s">
        <v>2114</v>
      </c>
      <c r="C143" s="29" t="s">
        <v>717</v>
      </c>
      <c r="D143" s="4" t="s">
        <v>2049</v>
      </c>
      <c r="E143" s="188"/>
      <c r="F143" s="28"/>
      <c r="G143" s="4" t="s">
        <v>2029</v>
      </c>
      <c r="H143" s="28">
        <v>0.25</v>
      </c>
      <c r="I143" s="28"/>
      <c r="J143" s="28"/>
      <c r="K143" s="28">
        <f t="shared" si="2"/>
        <v>0.25</v>
      </c>
      <c r="L143" s="28"/>
    </row>
    <row r="144" spans="1:12" s="293" customFormat="1" ht="12.75">
      <c r="A144" s="29">
        <v>140</v>
      </c>
      <c r="B144" s="29" t="s">
        <v>461</v>
      </c>
      <c r="C144" s="29" t="s">
        <v>462</v>
      </c>
      <c r="D144" s="4" t="s">
        <v>2046</v>
      </c>
      <c r="E144" s="41"/>
      <c r="F144" s="29"/>
      <c r="G144" s="4" t="s">
        <v>2044</v>
      </c>
      <c r="H144" s="28">
        <v>0.5</v>
      </c>
      <c r="I144" s="28"/>
      <c r="J144" s="28"/>
      <c r="K144" s="28">
        <f t="shared" si="2"/>
        <v>0.5</v>
      </c>
      <c r="L144" s="28"/>
    </row>
    <row r="145" spans="2:3" ht="12.75">
      <c r="B145" s="294"/>
      <c r="C145" s="294"/>
    </row>
    <row r="146" spans="2:6" ht="12.75">
      <c r="B146" s="294"/>
      <c r="C146" s="294"/>
      <c r="E146" s="250"/>
      <c r="F146" s="230"/>
    </row>
    <row r="147" spans="2:7" ht="12.75">
      <c r="B147" s="267"/>
      <c r="C147" s="267"/>
      <c r="G147" s="267"/>
    </row>
    <row r="148" spans="2:3" ht="12.75">
      <c r="B148" s="295"/>
      <c r="C148" s="295"/>
    </row>
    <row r="149" spans="2:3" ht="12.75">
      <c r="B149" s="294"/>
      <c r="C149" s="294"/>
    </row>
    <row r="150" spans="2:3" ht="12.75">
      <c r="B150" s="294"/>
      <c r="C150" s="294"/>
    </row>
    <row r="151" spans="2:7" ht="12.75">
      <c r="B151" s="294"/>
      <c r="C151" s="294"/>
      <c r="E151" s="250"/>
      <c r="F151" s="230"/>
      <c r="G151" s="296"/>
    </row>
    <row r="152" spans="2:7" ht="12.75">
      <c r="B152" s="267"/>
      <c r="C152" s="267"/>
      <c r="G152" s="267"/>
    </row>
    <row r="154" spans="2:7" ht="12.75">
      <c r="B154" s="297"/>
      <c r="C154" s="297"/>
      <c r="G154" s="296"/>
    </row>
    <row r="156" spans="2:7" ht="12.75">
      <c r="B156" s="267"/>
      <c r="C156" s="267"/>
      <c r="G156" s="267"/>
    </row>
    <row r="157" spans="2:13" s="238" customFormat="1" ht="12.75">
      <c r="B157" s="294"/>
      <c r="C157" s="294"/>
      <c r="D157" s="239"/>
      <c r="E157" s="298"/>
      <c r="F157" s="239"/>
      <c r="G157" s="296"/>
      <c r="H157" s="239"/>
      <c r="I157" s="239"/>
      <c r="J157" s="239"/>
      <c r="K157" s="239"/>
      <c r="L157" s="239"/>
      <c r="M157" s="231"/>
    </row>
    <row r="158" spans="2:7" ht="12.75">
      <c r="B158" s="294"/>
      <c r="C158" s="294"/>
      <c r="G158" s="296"/>
    </row>
    <row r="159" spans="2:7" ht="12.75">
      <c r="B159" s="267"/>
      <c r="C159" s="267"/>
      <c r="G159" s="267"/>
    </row>
    <row r="160" spans="2:7" ht="12.75">
      <c r="B160" s="267"/>
      <c r="C160" s="267"/>
      <c r="G160" s="267"/>
    </row>
    <row r="161" spans="2:7" ht="12.75">
      <c r="B161" s="267"/>
      <c r="C161" s="267"/>
      <c r="G161" s="267"/>
    </row>
    <row r="162" spans="2:12" ht="12.75">
      <c r="B162" s="299"/>
      <c r="C162" s="299"/>
      <c r="D162" s="251"/>
      <c r="E162" s="300"/>
      <c r="F162" s="251"/>
      <c r="G162" s="301"/>
      <c r="H162" s="251"/>
      <c r="I162" s="251"/>
      <c r="J162" s="251"/>
      <c r="K162" s="251"/>
      <c r="L162" s="251"/>
    </row>
    <row r="163" spans="2:6" ht="12.75">
      <c r="B163" s="297"/>
      <c r="C163" s="297"/>
      <c r="E163" s="250"/>
      <c r="F163" s="230"/>
    </row>
    <row r="164" spans="2:7" ht="12.75">
      <c r="B164" s="267"/>
      <c r="C164" s="267"/>
      <c r="G164" s="267"/>
    </row>
    <row r="166" spans="2:7" ht="12.75">
      <c r="B166" s="267"/>
      <c r="C166" s="267"/>
      <c r="G166" s="267"/>
    </row>
    <row r="167" spans="2:7" ht="12.75">
      <c r="B167" s="294"/>
      <c r="C167" s="294"/>
      <c r="G167" s="296"/>
    </row>
    <row r="168" spans="2:7" ht="12.75">
      <c r="B168" s="294"/>
      <c r="C168" s="294"/>
      <c r="G168" s="296"/>
    </row>
    <row r="170" spans="2:7" ht="12.75">
      <c r="B170" s="267"/>
      <c r="C170" s="267"/>
      <c r="G170" s="267"/>
    </row>
    <row r="172" spans="2:15" s="238" customFormat="1" ht="12.75">
      <c r="B172" s="373"/>
      <c r="C172" s="373"/>
      <c r="D172" s="373"/>
      <c r="E172" s="302"/>
      <c r="F172" s="251"/>
      <c r="G172" s="231"/>
      <c r="H172" s="380"/>
      <c r="I172" s="373"/>
      <c r="J172" s="373"/>
      <c r="K172" s="231"/>
      <c r="L172" s="231"/>
      <c r="M172" s="231"/>
      <c r="N172" s="231"/>
      <c r="O172" s="231"/>
    </row>
    <row r="173" spans="2:15" s="238" customFormat="1" ht="12.75">
      <c r="B173" s="251"/>
      <c r="C173" s="251"/>
      <c r="D173" s="251"/>
      <c r="E173" s="302"/>
      <c r="F173" s="251"/>
      <c r="G173" s="231"/>
      <c r="H173" s="251"/>
      <c r="I173" s="231"/>
      <c r="J173" s="251"/>
      <c r="K173" s="231"/>
      <c r="L173" s="231"/>
      <c r="M173" s="231"/>
      <c r="N173" s="231"/>
      <c r="O173" s="231"/>
    </row>
    <row r="174" spans="2:15" s="238" customFormat="1" ht="12.75">
      <c r="B174" s="251"/>
      <c r="C174" s="251"/>
      <c r="D174" s="251"/>
      <c r="E174" s="302"/>
      <c r="F174" s="251"/>
      <c r="G174" s="231"/>
      <c r="H174" s="251"/>
      <c r="I174" s="231"/>
      <c r="J174" s="251"/>
      <c r="K174" s="231"/>
      <c r="L174" s="231"/>
      <c r="M174" s="231"/>
      <c r="N174" s="231"/>
      <c r="O174" s="231"/>
    </row>
    <row r="175" spans="2:15" s="238" customFormat="1" ht="12.75">
      <c r="B175" s="251"/>
      <c r="C175" s="251"/>
      <c r="D175" s="251"/>
      <c r="E175" s="302"/>
      <c r="F175" s="251"/>
      <c r="G175" s="231"/>
      <c r="H175" s="251"/>
      <c r="I175" s="231"/>
      <c r="J175" s="251"/>
      <c r="K175" s="231"/>
      <c r="L175" s="231"/>
      <c r="M175" s="231"/>
      <c r="N175" s="231"/>
      <c r="O175" s="231"/>
    </row>
    <row r="176" spans="2:15" s="238" customFormat="1" ht="12.75">
      <c r="B176" s="373"/>
      <c r="C176" s="373"/>
      <c r="D176" s="373"/>
      <c r="E176" s="302"/>
      <c r="F176" s="251"/>
      <c r="G176" s="231"/>
      <c r="H176" s="373"/>
      <c r="I176" s="373"/>
      <c r="J176" s="373"/>
      <c r="K176" s="231"/>
      <c r="L176" s="231"/>
      <c r="M176" s="231"/>
      <c r="N176" s="231"/>
      <c r="O176" s="231"/>
    </row>
  </sheetData>
  <sheetProtection/>
  <mergeCells count="10">
    <mergeCell ref="B176:D176"/>
    <mergeCell ref="H176:J176"/>
    <mergeCell ref="A2:J2"/>
    <mergeCell ref="A3:J3"/>
    <mergeCell ref="M8:Q8"/>
    <mergeCell ref="M35:Q35"/>
    <mergeCell ref="M43:Q43"/>
    <mergeCell ref="B172:D172"/>
    <mergeCell ref="H172:J172"/>
    <mergeCell ref="A4:L4"/>
  </mergeCells>
  <printOptions/>
  <pageMargins left="0.7" right="0.2" top="0.75" bottom="0.2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131"/>
  <sheetViews>
    <sheetView zoomScalePageLayoutView="0" workbookViewId="0" topLeftCell="A63">
      <selection activeCell="A76" sqref="A76:IV76"/>
    </sheetView>
  </sheetViews>
  <sheetFormatPr defaultColWidth="9.140625" defaultRowHeight="12.75"/>
  <cols>
    <col min="1" max="1" width="4.140625" style="227" bestFit="1" customWidth="1"/>
    <col min="2" max="2" width="18.7109375" style="239" customWidth="1"/>
    <col min="3" max="3" width="8.7109375" style="239" customWidth="1"/>
    <col min="4" max="4" width="7.7109375" style="228" bestFit="1" customWidth="1"/>
    <col min="5" max="5" width="10.421875" style="310" bestFit="1" customWidth="1"/>
    <col min="6" max="6" width="5.28125" style="227" bestFit="1" customWidth="1"/>
    <col min="7" max="7" width="17.57421875" style="228" bestFit="1" customWidth="1"/>
    <col min="8" max="8" width="9.28125" style="227" customWidth="1"/>
    <col min="9" max="9" width="14.00390625" style="227" bestFit="1" customWidth="1"/>
    <col min="10" max="10" width="7.140625" style="232" customWidth="1"/>
    <col min="11" max="11" width="9.28125" style="232" bestFit="1" customWidth="1"/>
    <col min="12" max="12" width="8.140625" style="232" bestFit="1" customWidth="1"/>
    <col min="13" max="13" width="8.00390625" style="232" customWidth="1"/>
    <col min="14" max="16384" width="9.140625" style="227" customWidth="1"/>
  </cols>
  <sheetData>
    <row r="1" spans="1:12" ht="18.75">
      <c r="A1" s="374" t="s">
        <v>25</v>
      </c>
      <c r="B1" s="383"/>
      <c r="C1" s="383"/>
      <c r="D1" s="383"/>
      <c r="E1" s="383"/>
      <c r="F1" s="383"/>
      <c r="G1" s="383"/>
      <c r="H1" s="383"/>
      <c r="I1" s="383"/>
      <c r="J1" s="383"/>
      <c r="K1" s="231"/>
      <c r="L1" s="231"/>
    </row>
    <row r="2" spans="1:12" ht="18.75">
      <c r="A2" s="374" t="s">
        <v>2115</v>
      </c>
      <c r="B2" s="383"/>
      <c r="C2" s="383"/>
      <c r="D2" s="383"/>
      <c r="E2" s="383"/>
      <c r="F2" s="383"/>
      <c r="G2" s="383"/>
      <c r="H2" s="383"/>
      <c r="I2" s="383"/>
      <c r="J2" s="383"/>
      <c r="K2" s="231"/>
      <c r="L2" s="231"/>
    </row>
    <row r="3" spans="1:12" s="65" customFormat="1" ht="69" customHeight="1">
      <c r="A3" s="366" t="s">
        <v>2478</v>
      </c>
      <c r="B3" s="366"/>
      <c r="C3" s="366"/>
      <c r="D3" s="367"/>
      <c r="E3" s="367"/>
      <c r="F3" s="367"/>
      <c r="G3" s="367"/>
      <c r="H3" s="367"/>
      <c r="I3" s="367"/>
      <c r="J3" s="367"/>
      <c r="K3" s="367"/>
      <c r="L3" s="367"/>
    </row>
    <row r="4" spans="1:13" s="305" customFormat="1" ht="12.75">
      <c r="A4" s="303"/>
      <c r="B4" s="251"/>
      <c r="C4" s="251"/>
      <c r="D4" s="293"/>
      <c r="E4" s="293"/>
      <c r="F4" s="233"/>
      <c r="G4" s="233"/>
      <c r="H4" s="233"/>
      <c r="I4" s="233"/>
      <c r="J4" s="233"/>
      <c r="K4" s="233"/>
      <c r="L4" s="233"/>
      <c r="M4" s="304"/>
    </row>
    <row r="5" spans="1:13" s="230" customFormat="1" ht="38.25">
      <c r="A5" s="2" t="s">
        <v>1127</v>
      </c>
      <c r="B5" s="35" t="s">
        <v>1</v>
      </c>
      <c r="C5" s="35" t="s">
        <v>19</v>
      </c>
      <c r="D5" s="21" t="s">
        <v>2</v>
      </c>
      <c r="E5" s="25" t="s">
        <v>17</v>
      </c>
      <c r="F5" s="1" t="s">
        <v>4</v>
      </c>
      <c r="G5" s="2" t="s">
        <v>5</v>
      </c>
      <c r="H5" s="1" t="s">
        <v>6</v>
      </c>
      <c r="I5" s="1" t="s">
        <v>1538</v>
      </c>
      <c r="J5" s="1" t="s">
        <v>4</v>
      </c>
      <c r="K5" s="1" t="s">
        <v>7</v>
      </c>
      <c r="L5" s="1" t="s">
        <v>8</v>
      </c>
      <c r="M5" s="232"/>
    </row>
    <row r="6" spans="1:12" ht="12.75">
      <c r="A6" s="6">
        <v>1</v>
      </c>
      <c r="B6" s="30" t="s">
        <v>611</v>
      </c>
      <c r="C6" s="6" t="s">
        <v>432</v>
      </c>
      <c r="D6" s="30" t="s">
        <v>2116</v>
      </c>
      <c r="E6" s="134"/>
      <c r="F6" s="6"/>
      <c r="G6" s="42" t="s">
        <v>383</v>
      </c>
      <c r="H6" s="6">
        <v>0.5</v>
      </c>
      <c r="I6" s="6"/>
      <c r="J6" s="16"/>
      <c r="K6" s="16">
        <f>J6+H6+F6</f>
        <v>0.5</v>
      </c>
      <c r="L6" s="16"/>
    </row>
    <row r="7" spans="1:12" ht="12.75">
      <c r="A7" s="6">
        <v>2</v>
      </c>
      <c r="B7" s="30" t="s">
        <v>2117</v>
      </c>
      <c r="C7" s="6" t="s">
        <v>425</v>
      </c>
      <c r="D7" s="30" t="s">
        <v>2118</v>
      </c>
      <c r="E7" s="134"/>
      <c r="F7" s="6"/>
      <c r="G7" s="42" t="s">
        <v>2119</v>
      </c>
      <c r="H7" s="6">
        <v>0.1</v>
      </c>
      <c r="I7" s="6"/>
      <c r="J7" s="16"/>
      <c r="K7" s="16">
        <f aca="true" t="shared" si="0" ref="K7:K68">J7+H7+F7</f>
        <v>0.1</v>
      </c>
      <c r="L7" s="16"/>
    </row>
    <row r="8" spans="1:12" ht="12.75">
      <c r="A8" s="6">
        <v>3</v>
      </c>
      <c r="B8" s="30" t="s">
        <v>413</v>
      </c>
      <c r="C8" s="6" t="s">
        <v>425</v>
      </c>
      <c r="D8" s="30" t="s">
        <v>2120</v>
      </c>
      <c r="E8" s="306"/>
      <c r="F8" s="16"/>
      <c r="G8" s="42" t="s">
        <v>2119</v>
      </c>
      <c r="H8" s="6">
        <v>0.1</v>
      </c>
      <c r="I8" s="6"/>
      <c r="J8" s="16"/>
      <c r="K8" s="16">
        <f t="shared" si="0"/>
        <v>0.1</v>
      </c>
      <c r="L8" s="16"/>
    </row>
    <row r="9" spans="1:12" ht="12.75">
      <c r="A9" s="6">
        <v>4</v>
      </c>
      <c r="B9" s="30" t="s">
        <v>447</v>
      </c>
      <c r="C9" s="6" t="s">
        <v>425</v>
      </c>
      <c r="D9" s="30" t="s">
        <v>2121</v>
      </c>
      <c r="E9" s="134"/>
      <c r="F9" s="6"/>
      <c r="G9" s="42" t="s">
        <v>381</v>
      </c>
      <c r="H9" s="6">
        <v>0.25</v>
      </c>
      <c r="I9" s="6"/>
      <c r="J9" s="16"/>
      <c r="K9" s="16">
        <f t="shared" si="0"/>
        <v>0.25</v>
      </c>
      <c r="L9" s="16"/>
    </row>
    <row r="10" spans="1:12" ht="12.75">
      <c r="A10" s="6">
        <v>5</v>
      </c>
      <c r="B10" s="28" t="s">
        <v>2122</v>
      </c>
      <c r="C10" s="6" t="s">
        <v>425</v>
      </c>
      <c r="D10" s="7" t="s">
        <v>2123</v>
      </c>
      <c r="E10" s="8"/>
      <c r="F10" s="6"/>
      <c r="G10" s="42" t="s">
        <v>2119</v>
      </c>
      <c r="H10" s="6">
        <v>0.1</v>
      </c>
      <c r="I10" s="6"/>
      <c r="J10" s="16"/>
      <c r="K10" s="16">
        <f t="shared" si="0"/>
        <v>0.1</v>
      </c>
      <c r="L10" s="16"/>
    </row>
    <row r="11" spans="1:12" ht="12.75">
      <c r="A11" s="6">
        <v>6</v>
      </c>
      <c r="B11" s="28" t="s">
        <v>780</v>
      </c>
      <c r="C11" s="6" t="s">
        <v>425</v>
      </c>
      <c r="D11" s="26" t="s">
        <v>2120</v>
      </c>
      <c r="E11" s="134"/>
      <c r="F11" s="6"/>
      <c r="G11" s="42" t="s">
        <v>2119</v>
      </c>
      <c r="H11" s="6">
        <v>0.1</v>
      </c>
      <c r="I11" s="6"/>
      <c r="J11" s="16"/>
      <c r="K11" s="16">
        <f t="shared" si="0"/>
        <v>0.1</v>
      </c>
      <c r="L11" s="16"/>
    </row>
    <row r="12" spans="1:12" ht="12.75">
      <c r="A12" s="6">
        <v>7</v>
      </c>
      <c r="B12" s="30" t="s">
        <v>2124</v>
      </c>
      <c r="C12" s="6" t="s">
        <v>425</v>
      </c>
      <c r="D12" s="30" t="s">
        <v>2121</v>
      </c>
      <c r="E12" s="134"/>
      <c r="F12" s="6"/>
      <c r="G12" s="42" t="s">
        <v>381</v>
      </c>
      <c r="H12" s="6">
        <v>0.25</v>
      </c>
      <c r="I12" s="6"/>
      <c r="J12" s="16"/>
      <c r="K12" s="16">
        <f t="shared" si="0"/>
        <v>0.25</v>
      </c>
      <c r="L12" s="16"/>
    </row>
    <row r="13" spans="1:12" ht="12.75">
      <c r="A13" s="6">
        <v>8</v>
      </c>
      <c r="B13" s="30" t="s">
        <v>2125</v>
      </c>
      <c r="C13" s="6" t="s">
        <v>425</v>
      </c>
      <c r="D13" s="30" t="s">
        <v>2118</v>
      </c>
      <c r="E13" s="134"/>
      <c r="F13" s="6"/>
      <c r="G13" s="42" t="s">
        <v>2119</v>
      </c>
      <c r="H13" s="6">
        <v>0.167</v>
      </c>
      <c r="I13" s="6"/>
      <c r="J13" s="16"/>
      <c r="K13" s="16">
        <f t="shared" si="0"/>
        <v>0.167</v>
      </c>
      <c r="L13" s="16"/>
    </row>
    <row r="14" spans="1:12" ht="12.75">
      <c r="A14" s="6">
        <v>9</v>
      </c>
      <c r="B14" s="28" t="s">
        <v>855</v>
      </c>
      <c r="C14" s="6" t="s">
        <v>425</v>
      </c>
      <c r="D14" s="7" t="s">
        <v>2123</v>
      </c>
      <c r="E14" s="8"/>
      <c r="F14" s="6"/>
      <c r="G14" s="42" t="s">
        <v>384</v>
      </c>
      <c r="H14" s="6">
        <v>0.125</v>
      </c>
      <c r="I14" s="6"/>
      <c r="J14" s="16"/>
      <c r="K14" s="16">
        <f t="shared" si="0"/>
        <v>0.125</v>
      </c>
      <c r="L14" s="16"/>
    </row>
    <row r="15" spans="1:12" ht="12.75">
      <c r="A15" s="6">
        <v>10</v>
      </c>
      <c r="B15" s="40" t="s">
        <v>426</v>
      </c>
      <c r="C15" s="40" t="s">
        <v>886</v>
      </c>
      <c r="D15" s="40" t="s">
        <v>2123</v>
      </c>
      <c r="E15" s="134"/>
      <c r="F15" s="6"/>
      <c r="G15" s="42" t="s">
        <v>384</v>
      </c>
      <c r="H15" s="6">
        <v>0.125</v>
      </c>
      <c r="I15" s="6" t="s">
        <v>2126</v>
      </c>
      <c r="J15" s="16">
        <v>0.75</v>
      </c>
      <c r="K15" s="16">
        <f t="shared" si="0"/>
        <v>0.875</v>
      </c>
      <c r="L15" s="16"/>
    </row>
    <row r="16" spans="1:13" ht="12.75">
      <c r="A16" s="6">
        <v>11</v>
      </c>
      <c r="B16" s="40" t="s">
        <v>2127</v>
      </c>
      <c r="C16" s="40" t="s">
        <v>357</v>
      </c>
      <c r="D16" s="40" t="s">
        <v>2128</v>
      </c>
      <c r="E16" s="6"/>
      <c r="F16" s="6"/>
      <c r="G16" s="59"/>
      <c r="H16" s="5"/>
      <c r="I16" s="6" t="s">
        <v>2129</v>
      </c>
      <c r="J16" s="16">
        <v>1</v>
      </c>
      <c r="K16" s="16">
        <f t="shared" si="0"/>
        <v>1</v>
      </c>
      <c r="L16" s="16"/>
      <c r="M16" s="227"/>
    </row>
    <row r="17" spans="1:13" ht="12.75">
      <c r="A17" s="6">
        <v>12</v>
      </c>
      <c r="B17" s="30" t="s">
        <v>2130</v>
      </c>
      <c r="C17" s="6" t="s">
        <v>1677</v>
      </c>
      <c r="D17" s="30" t="s">
        <v>2120</v>
      </c>
      <c r="E17" s="134"/>
      <c r="F17" s="6"/>
      <c r="G17" s="42" t="s">
        <v>384</v>
      </c>
      <c r="H17" s="6">
        <f>0.5/4</f>
        <v>0.125</v>
      </c>
      <c r="I17" s="6"/>
      <c r="J17" s="16"/>
      <c r="K17" s="16">
        <f t="shared" si="0"/>
        <v>0.125</v>
      </c>
      <c r="L17" s="16"/>
      <c r="M17" s="227"/>
    </row>
    <row r="18" spans="1:12" ht="12.75">
      <c r="A18" s="6">
        <v>13</v>
      </c>
      <c r="B18" s="30" t="s">
        <v>768</v>
      </c>
      <c r="C18" s="6" t="s">
        <v>2131</v>
      </c>
      <c r="D18" s="30" t="s">
        <v>2118</v>
      </c>
      <c r="E18" s="23"/>
      <c r="F18" s="6"/>
      <c r="G18" s="42" t="s">
        <v>2119</v>
      </c>
      <c r="H18" s="6">
        <v>0.167</v>
      </c>
      <c r="I18" s="6"/>
      <c r="J18" s="16"/>
      <c r="K18" s="16">
        <f t="shared" si="0"/>
        <v>0.167</v>
      </c>
      <c r="L18" s="16"/>
    </row>
    <row r="19" spans="1:12" ht="12.75">
      <c r="A19" s="6">
        <v>14</v>
      </c>
      <c r="B19" s="28" t="s">
        <v>598</v>
      </c>
      <c r="C19" s="6" t="s">
        <v>2132</v>
      </c>
      <c r="D19" s="7" t="s">
        <v>2123</v>
      </c>
      <c r="E19" s="8"/>
      <c r="F19" s="6"/>
      <c r="G19" s="42" t="s">
        <v>2119</v>
      </c>
      <c r="H19" s="6">
        <v>0.1</v>
      </c>
      <c r="I19" s="6"/>
      <c r="J19" s="16"/>
      <c r="K19" s="16">
        <f t="shared" si="0"/>
        <v>0.1</v>
      </c>
      <c r="L19" s="16"/>
    </row>
    <row r="20" spans="1:12" ht="12.75">
      <c r="A20" s="6">
        <v>15</v>
      </c>
      <c r="B20" s="30" t="s">
        <v>2133</v>
      </c>
      <c r="C20" s="6" t="s">
        <v>489</v>
      </c>
      <c r="D20" s="30" t="s">
        <v>2116</v>
      </c>
      <c r="E20" s="134"/>
      <c r="F20" s="6"/>
      <c r="G20" s="42" t="s">
        <v>383</v>
      </c>
      <c r="H20" s="6">
        <v>0.5</v>
      </c>
      <c r="I20" s="6"/>
      <c r="J20" s="16"/>
      <c r="K20" s="16">
        <f t="shared" si="0"/>
        <v>0.5</v>
      </c>
      <c r="L20" s="16"/>
    </row>
    <row r="21" spans="1:12" ht="12.75">
      <c r="A21" s="6">
        <v>16</v>
      </c>
      <c r="B21" s="30" t="s">
        <v>413</v>
      </c>
      <c r="C21" s="6" t="s">
        <v>456</v>
      </c>
      <c r="D21" s="30" t="s">
        <v>2120</v>
      </c>
      <c r="E21" s="134"/>
      <c r="F21" s="6"/>
      <c r="G21" s="42" t="s">
        <v>2119</v>
      </c>
      <c r="H21" s="6">
        <v>0.1</v>
      </c>
      <c r="I21" s="6"/>
      <c r="J21" s="16"/>
      <c r="K21" s="16">
        <f t="shared" si="0"/>
        <v>0.1</v>
      </c>
      <c r="L21" s="16"/>
    </row>
    <row r="22" spans="1:12" ht="12.75">
      <c r="A22" s="6">
        <v>17</v>
      </c>
      <c r="B22" s="30" t="s">
        <v>355</v>
      </c>
      <c r="C22" s="6" t="s">
        <v>456</v>
      </c>
      <c r="D22" s="30" t="s">
        <v>2118</v>
      </c>
      <c r="E22" s="134"/>
      <c r="F22" s="6"/>
      <c r="G22" s="42" t="s">
        <v>2119</v>
      </c>
      <c r="H22" s="6">
        <v>0.1</v>
      </c>
      <c r="I22" s="6"/>
      <c r="J22" s="16"/>
      <c r="K22" s="16">
        <f t="shared" si="0"/>
        <v>0.1</v>
      </c>
      <c r="L22" s="16"/>
    </row>
    <row r="23" spans="1:12" ht="12.75">
      <c r="A23" s="6">
        <v>18</v>
      </c>
      <c r="B23" s="28" t="s">
        <v>2134</v>
      </c>
      <c r="C23" s="6" t="s">
        <v>456</v>
      </c>
      <c r="D23" s="7" t="s">
        <v>2121</v>
      </c>
      <c r="E23" s="8"/>
      <c r="F23" s="6"/>
      <c r="G23" s="42" t="s">
        <v>381</v>
      </c>
      <c r="H23" s="6">
        <v>0.25</v>
      </c>
      <c r="I23" s="6"/>
      <c r="J23" s="16"/>
      <c r="K23" s="16">
        <f t="shared" si="0"/>
        <v>0.25</v>
      </c>
      <c r="L23" s="16"/>
    </row>
    <row r="24" spans="1:12" ht="12.75">
      <c r="A24" s="6">
        <v>19</v>
      </c>
      <c r="B24" s="30" t="s">
        <v>2135</v>
      </c>
      <c r="C24" s="6" t="s">
        <v>495</v>
      </c>
      <c r="D24" s="30" t="s">
        <v>2118</v>
      </c>
      <c r="E24" s="134"/>
      <c r="F24" s="6"/>
      <c r="G24" s="42" t="s">
        <v>380</v>
      </c>
      <c r="H24" s="6">
        <v>0.167</v>
      </c>
      <c r="I24" s="6"/>
      <c r="J24" s="16"/>
      <c r="K24" s="16">
        <f t="shared" si="0"/>
        <v>0.167</v>
      </c>
      <c r="L24" s="16"/>
    </row>
    <row r="25" spans="1:12" ht="12.75">
      <c r="A25" s="6">
        <v>20</v>
      </c>
      <c r="B25" s="30" t="s">
        <v>1749</v>
      </c>
      <c r="C25" s="6" t="s">
        <v>417</v>
      </c>
      <c r="D25" s="30" t="s">
        <v>2120</v>
      </c>
      <c r="E25" s="134"/>
      <c r="F25" s="6"/>
      <c r="G25" s="42" t="s">
        <v>2119</v>
      </c>
      <c r="H25" s="6">
        <v>0.1</v>
      </c>
      <c r="I25" s="6"/>
      <c r="J25" s="16"/>
      <c r="K25" s="16">
        <f t="shared" si="0"/>
        <v>0.1</v>
      </c>
      <c r="L25" s="16"/>
    </row>
    <row r="26" spans="1:12" ht="12.75">
      <c r="A26" s="6">
        <v>21</v>
      </c>
      <c r="B26" s="30" t="s">
        <v>906</v>
      </c>
      <c r="C26" s="6" t="s">
        <v>417</v>
      </c>
      <c r="D26" s="30" t="s">
        <v>2118</v>
      </c>
      <c r="E26" s="134"/>
      <c r="F26" s="6"/>
      <c r="G26" s="42" t="s">
        <v>2119</v>
      </c>
      <c r="H26" s="6">
        <v>0.1</v>
      </c>
      <c r="I26" s="6"/>
      <c r="J26" s="16"/>
      <c r="K26" s="16">
        <f t="shared" si="0"/>
        <v>0.1</v>
      </c>
      <c r="L26" s="16"/>
    </row>
    <row r="27" spans="1:12" ht="12.75">
      <c r="A27" s="6">
        <v>22</v>
      </c>
      <c r="B27" s="28" t="s">
        <v>355</v>
      </c>
      <c r="C27" s="6" t="s">
        <v>581</v>
      </c>
      <c r="D27" s="7" t="s">
        <v>2120</v>
      </c>
      <c r="E27" s="134"/>
      <c r="F27" s="6"/>
      <c r="G27" s="42" t="s">
        <v>2119</v>
      </c>
      <c r="H27" s="6">
        <v>0.1</v>
      </c>
      <c r="I27" s="6"/>
      <c r="J27" s="16"/>
      <c r="K27" s="16">
        <f t="shared" si="0"/>
        <v>0.1</v>
      </c>
      <c r="L27" s="16"/>
    </row>
    <row r="28" spans="1:12" ht="12.75">
      <c r="A28" s="6">
        <v>23</v>
      </c>
      <c r="B28" s="30" t="s">
        <v>1973</v>
      </c>
      <c r="C28" s="6" t="s">
        <v>581</v>
      </c>
      <c r="D28" s="30" t="s">
        <v>2118</v>
      </c>
      <c r="E28" s="134"/>
      <c r="F28" s="6"/>
      <c r="G28" s="42" t="s">
        <v>2119</v>
      </c>
      <c r="H28" s="6">
        <v>0.1</v>
      </c>
      <c r="I28" s="6"/>
      <c r="J28" s="16"/>
      <c r="K28" s="16">
        <f t="shared" si="0"/>
        <v>0.1</v>
      </c>
      <c r="L28" s="16"/>
    </row>
    <row r="29" spans="1:12" ht="12.75">
      <c r="A29" s="6">
        <v>24</v>
      </c>
      <c r="B29" s="30" t="s">
        <v>1973</v>
      </c>
      <c r="C29" s="6" t="s">
        <v>581</v>
      </c>
      <c r="D29" s="30" t="s">
        <v>2136</v>
      </c>
      <c r="E29" s="6"/>
      <c r="F29" s="6"/>
      <c r="G29" s="42" t="s">
        <v>383</v>
      </c>
      <c r="H29" s="6">
        <v>0.5</v>
      </c>
      <c r="I29" s="6"/>
      <c r="J29" s="16"/>
      <c r="K29" s="16">
        <f t="shared" si="0"/>
        <v>0.5</v>
      </c>
      <c r="L29" s="16"/>
    </row>
    <row r="30" spans="1:13" ht="12.75">
      <c r="A30" s="6">
        <v>25</v>
      </c>
      <c r="B30" s="28" t="s">
        <v>909</v>
      </c>
      <c r="C30" s="6" t="s">
        <v>581</v>
      </c>
      <c r="D30" s="7" t="s">
        <v>2121</v>
      </c>
      <c r="E30" s="8"/>
      <c r="F30" s="6"/>
      <c r="G30" s="42" t="s">
        <v>381</v>
      </c>
      <c r="H30" s="6">
        <v>0.25</v>
      </c>
      <c r="I30" s="6"/>
      <c r="J30" s="16"/>
      <c r="K30" s="16">
        <f t="shared" si="0"/>
        <v>0.25</v>
      </c>
      <c r="L30" s="16"/>
      <c r="M30" s="227"/>
    </row>
    <row r="31" spans="1:12" ht="12.75">
      <c r="A31" s="6">
        <v>26</v>
      </c>
      <c r="B31" s="28" t="s">
        <v>903</v>
      </c>
      <c r="C31" s="6" t="s">
        <v>581</v>
      </c>
      <c r="D31" s="26" t="s">
        <v>97</v>
      </c>
      <c r="E31" s="307"/>
      <c r="F31" s="6"/>
      <c r="G31" s="42" t="s">
        <v>380</v>
      </c>
      <c r="H31" s="6">
        <v>0.167</v>
      </c>
      <c r="I31" s="6"/>
      <c r="J31" s="16"/>
      <c r="K31" s="16">
        <f t="shared" si="0"/>
        <v>0.167</v>
      </c>
      <c r="L31" s="16"/>
    </row>
    <row r="32" spans="1:12" ht="12.75">
      <c r="A32" s="6">
        <v>27</v>
      </c>
      <c r="B32" s="28" t="s">
        <v>416</v>
      </c>
      <c r="C32" s="6" t="s">
        <v>1728</v>
      </c>
      <c r="D32" s="7" t="s">
        <v>2123</v>
      </c>
      <c r="E32" s="8"/>
      <c r="F32" s="6"/>
      <c r="G32" s="42" t="s">
        <v>2119</v>
      </c>
      <c r="H32" s="6">
        <v>0.1</v>
      </c>
      <c r="I32" s="6"/>
      <c r="J32" s="16"/>
      <c r="K32" s="16">
        <f t="shared" si="0"/>
        <v>0.1</v>
      </c>
      <c r="L32" s="16"/>
    </row>
    <row r="33" spans="1:12" ht="12.75">
      <c r="A33" s="6">
        <v>28</v>
      </c>
      <c r="B33" s="30" t="s">
        <v>477</v>
      </c>
      <c r="C33" s="6" t="s">
        <v>423</v>
      </c>
      <c r="D33" s="30" t="s">
        <v>2120</v>
      </c>
      <c r="E33" s="134"/>
      <c r="F33" s="6"/>
      <c r="G33" s="42" t="s">
        <v>2119</v>
      </c>
      <c r="H33" s="6">
        <v>0.1</v>
      </c>
      <c r="I33" s="6"/>
      <c r="J33" s="16"/>
      <c r="K33" s="16">
        <f t="shared" si="0"/>
        <v>0.1</v>
      </c>
      <c r="L33" s="16"/>
    </row>
    <row r="34" spans="1:12" ht="12.75">
      <c r="A34" s="6">
        <v>29</v>
      </c>
      <c r="B34" s="30" t="s">
        <v>804</v>
      </c>
      <c r="C34" s="6" t="s">
        <v>423</v>
      </c>
      <c r="D34" s="30" t="s">
        <v>2118</v>
      </c>
      <c r="E34" s="134"/>
      <c r="F34" s="6"/>
      <c r="G34" s="42" t="s">
        <v>2119</v>
      </c>
      <c r="H34" s="6">
        <v>0.167</v>
      </c>
      <c r="I34" s="6"/>
      <c r="J34" s="16"/>
      <c r="K34" s="16">
        <f t="shared" si="0"/>
        <v>0.167</v>
      </c>
      <c r="L34" s="16"/>
    </row>
    <row r="35" spans="1:12" ht="12.75">
      <c r="A35" s="6">
        <v>30</v>
      </c>
      <c r="B35" s="30" t="s">
        <v>416</v>
      </c>
      <c r="C35" s="6" t="s">
        <v>333</v>
      </c>
      <c r="D35" s="30" t="s">
        <v>2137</v>
      </c>
      <c r="E35" s="134"/>
      <c r="F35" s="6"/>
      <c r="G35" s="42" t="s">
        <v>381</v>
      </c>
      <c r="H35" s="6">
        <v>0.25</v>
      </c>
      <c r="I35" s="6"/>
      <c r="J35" s="16"/>
      <c r="K35" s="16">
        <f t="shared" si="0"/>
        <v>0.25</v>
      </c>
      <c r="L35" s="16"/>
    </row>
    <row r="36" spans="1:12" ht="12.75">
      <c r="A36" s="6">
        <v>31</v>
      </c>
      <c r="B36" s="28" t="s">
        <v>1504</v>
      </c>
      <c r="C36" s="6" t="s">
        <v>827</v>
      </c>
      <c r="D36" s="26" t="s">
        <v>2120</v>
      </c>
      <c r="E36" s="134"/>
      <c r="F36" s="6"/>
      <c r="G36" s="42" t="s">
        <v>2119</v>
      </c>
      <c r="H36" s="6">
        <v>0.1</v>
      </c>
      <c r="I36" s="6"/>
      <c r="J36" s="16"/>
      <c r="K36" s="16">
        <f t="shared" si="0"/>
        <v>0.1</v>
      </c>
      <c r="L36" s="16"/>
    </row>
    <row r="37" spans="1:12" ht="12.75">
      <c r="A37" s="6">
        <v>32</v>
      </c>
      <c r="B37" s="30" t="s">
        <v>2138</v>
      </c>
      <c r="C37" s="6" t="s">
        <v>434</v>
      </c>
      <c r="D37" s="30" t="s">
        <v>2137</v>
      </c>
      <c r="E37" s="134"/>
      <c r="F37" s="6"/>
      <c r="G37" s="42" t="s">
        <v>381</v>
      </c>
      <c r="H37" s="6">
        <v>0.25</v>
      </c>
      <c r="I37" s="6"/>
      <c r="J37" s="16"/>
      <c r="K37" s="16">
        <f t="shared" si="0"/>
        <v>0.25</v>
      </c>
      <c r="L37" s="16"/>
    </row>
    <row r="38" spans="1:12" ht="12.75">
      <c r="A38" s="6">
        <v>33</v>
      </c>
      <c r="B38" s="30" t="s">
        <v>2139</v>
      </c>
      <c r="C38" s="6" t="s">
        <v>434</v>
      </c>
      <c r="D38" s="30" t="s">
        <v>2137</v>
      </c>
      <c r="E38" s="134"/>
      <c r="F38" s="6"/>
      <c r="G38" s="42" t="s">
        <v>383</v>
      </c>
      <c r="H38" s="6">
        <v>0.5</v>
      </c>
      <c r="I38" s="6"/>
      <c r="J38" s="16"/>
      <c r="K38" s="16">
        <f t="shared" si="0"/>
        <v>0.5</v>
      </c>
      <c r="L38" s="16"/>
    </row>
    <row r="39" spans="1:12" ht="12.75">
      <c r="A39" s="6">
        <v>34</v>
      </c>
      <c r="B39" s="30" t="s">
        <v>2140</v>
      </c>
      <c r="C39" s="6" t="s">
        <v>434</v>
      </c>
      <c r="D39" s="30" t="s">
        <v>2118</v>
      </c>
      <c r="E39" s="134"/>
      <c r="F39" s="6"/>
      <c r="G39" s="42" t="s">
        <v>2119</v>
      </c>
      <c r="H39" s="6">
        <v>0.1</v>
      </c>
      <c r="I39" s="6"/>
      <c r="J39" s="16"/>
      <c r="K39" s="16">
        <f t="shared" si="0"/>
        <v>0.1</v>
      </c>
      <c r="L39" s="16"/>
    </row>
    <row r="40" spans="1:12" ht="12.75">
      <c r="A40" s="6">
        <v>35</v>
      </c>
      <c r="B40" s="28" t="s">
        <v>894</v>
      </c>
      <c r="C40" s="6" t="s">
        <v>434</v>
      </c>
      <c r="D40" s="7" t="s">
        <v>2123</v>
      </c>
      <c r="E40" s="8"/>
      <c r="F40" s="6"/>
      <c r="G40" s="42" t="s">
        <v>2119</v>
      </c>
      <c r="H40" s="6">
        <v>0.1</v>
      </c>
      <c r="I40" s="6"/>
      <c r="J40" s="16"/>
      <c r="K40" s="16">
        <f t="shared" si="0"/>
        <v>0.1</v>
      </c>
      <c r="L40" s="16"/>
    </row>
    <row r="41" spans="1:12" ht="12.75">
      <c r="A41" s="6">
        <v>36</v>
      </c>
      <c r="B41" s="30" t="s">
        <v>2141</v>
      </c>
      <c r="C41" s="6" t="s">
        <v>434</v>
      </c>
      <c r="D41" s="30" t="s">
        <v>2116</v>
      </c>
      <c r="E41" s="134"/>
      <c r="F41" s="6"/>
      <c r="G41" s="42" t="s">
        <v>383</v>
      </c>
      <c r="H41" s="6">
        <v>0.5</v>
      </c>
      <c r="I41" s="6"/>
      <c r="J41" s="16"/>
      <c r="K41" s="16">
        <f t="shared" si="0"/>
        <v>0.5</v>
      </c>
      <c r="L41" s="16"/>
    </row>
    <row r="42" spans="1:12" ht="12.75">
      <c r="A42" s="6">
        <v>37</v>
      </c>
      <c r="B42" s="30" t="s">
        <v>1796</v>
      </c>
      <c r="C42" s="6" t="s">
        <v>469</v>
      </c>
      <c r="D42" s="30" t="s">
        <v>2128</v>
      </c>
      <c r="E42" s="134"/>
      <c r="F42" s="6"/>
      <c r="G42" s="42" t="s">
        <v>383</v>
      </c>
      <c r="H42" s="6">
        <v>0.5</v>
      </c>
      <c r="I42" s="6"/>
      <c r="J42" s="16"/>
      <c r="K42" s="16">
        <f t="shared" si="0"/>
        <v>0.5</v>
      </c>
      <c r="L42" s="16"/>
    </row>
    <row r="43" spans="1:13" s="246" customFormat="1" ht="25.5">
      <c r="A43" s="6">
        <v>38</v>
      </c>
      <c r="B43" s="144" t="s">
        <v>2142</v>
      </c>
      <c r="C43" s="144" t="s">
        <v>2143</v>
      </c>
      <c r="D43" s="144" t="s">
        <v>2137</v>
      </c>
      <c r="E43" s="344" t="s">
        <v>2271</v>
      </c>
      <c r="F43" s="144">
        <v>1.5</v>
      </c>
      <c r="G43" s="345" t="s">
        <v>383</v>
      </c>
      <c r="H43" s="346">
        <v>0.5</v>
      </c>
      <c r="I43" s="2" t="s">
        <v>71</v>
      </c>
      <c r="J43" s="130">
        <v>2</v>
      </c>
      <c r="K43" s="1">
        <f t="shared" si="0"/>
        <v>4</v>
      </c>
      <c r="L43" s="130"/>
      <c r="M43" s="231"/>
    </row>
    <row r="44" spans="1:12" ht="12.75">
      <c r="A44" s="6">
        <v>39</v>
      </c>
      <c r="B44" s="30" t="s">
        <v>2145</v>
      </c>
      <c r="C44" s="6" t="s">
        <v>337</v>
      </c>
      <c r="D44" s="30" t="s">
        <v>2118</v>
      </c>
      <c r="E44" s="306"/>
      <c r="F44" s="16"/>
      <c r="G44" s="42" t="s">
        <v>2119</v>
      </c>
      <c r="H44" s="6">
        <v>0.167</v>
      </c>
      <c r="I44" s="6"/>
      <c r="J44" s="16"/>
      <c r="K44" s="16">
        <f t="shared" si="0"/>
        <v>0.167</v>
      </c>
      <c r="L44" s="16"/>
    </row>
    <row r="45" spans="1:14" ht="12.75">
      <c r="A45" s="6">
        <v>40</v>
      </c>
      <c r="B45" s="40" t="s">
        <v>2146</v>
      </c>
      <c r="C45" s="40" t="s">
        <v>337</v>
      </c>
      <c r="D45" s="40" t="s">
        <v>2128</v>
      </c>
      <c r="E45" s="306"/>
      <c r="F45" s="16"/>
      <c r="G45" s="7"/>
      <c r="H45" s="6"/>
      <c r="I45" s="6" t="s">
        <v>134</v>
      </c>
      <c r="J45" s="16">
        <v>3</v>
      </c>
      <c r="K45" s="16">
        <f t="shared" si="0"/>
        <v>3</v>
      </c>
      <c r="L45" s="16"/>
      <c r="M45" s="229"/>
      <c r="N45" s="229"/>
    </row>
    <row r="46" spans="1:12" ht="12.75">
      <c r="A46" s="6">
        <v>41</v>
      </c>
      <c r="B46" s="40" t="s">
        <v>2147</v>
      </c>
      <c r="C46" s="40" t="s">
        <v>548</v>
      </c>
      <c r="D46" s="40" t="s">
        <v>2121</v>
      </c>
      <c r="E46" s="134"/>
      <c r="F46" s="6"/>
      <c r="G46" s="59"/>
      <c r="H46" s="6"/>
      <c r="I46" s="6" t="s">
        <v>72</v>
      </c>
      <c r="J46" s="16">
        <v>1.5</v>
      </c>
      <c r="K46" s="16">
        <f t="shared" si="0"/>
        <v>1.5</v>
      </c>
      <c r="L46" s="16"/>
    </row>
    <row r="47" spans="1:12" ht="12.75">
      <c r="A47" s="6">
        <v>42</v>
      </c>
      <c r="B47" s="40" t="s">
        <v>1274</v>
      </c>
      <c r="C47" s="40" t="s">
        <v>594</v>
      </c>
      <c r="D47" s="40" t="s">
        <v>2121</v>
      </c>
      <c r="E47" s="134"/>
      <c r="F47" s="6"/>
      <c r="G47" s="59"/>
      <c r="H47" s="6"/>
      <c r="I47" s="6" t="s">
        <v>72</v>
      </c>
      <c r="J47" s="16">
        <v>1.5</v>
      </c>
      <c r="K47" s="16">
        <f t="shared" si="0"/>
        <v>1.5</v>
      </c>
      <c r="L47" s="16"/>
    </row>
    <row r="48" spans="1:12" ht="12.75">
      <c r="A48" s="6">
        <v>43</v>
      </c>
      <c r="B48" s="30" t="s">
        <v>355</v>
      </c>
      <c r="C48" s="6" t="s">
        <v>500</v>
      </c>
      <c r="D48" s="30" t="s">
        <v>2128</v>
      </c>
      <c r="E48" s="134"/>
      <c r="F48" s="6"/>
      <c r="G48" s="42" t="s">
        <v>383</v>
      </c>
      <c r="H48" s="6">
        <v>0.5</v>
      </c>
      <c r="I48" s="6"/>
      <c r="J48" s="16"/>
      <c r="K48" s="16">
        <f t="shared" si="0"/>
        <v>0.5</v>
      </c>
      <c r="L48" s="16"/>
    </row>
    <row r="49" spans="1:12" ht="12.75">
      <c r="A49" s="6">
        <v>44</v>
      </c>
      <c r="B49" s="30" t="s">
        <v>606</v>
      </c>
      <c r="C49" s="6" t="s">
        <v>500</v>
      </c>
      <c r="D49" s="30" t="s">
        <v>2136</v>
      </c>
      <c r="E49" s="6"/>
      <c r="F49" s="6"/>
      <c r="G49" s="42" t="s">
        <v>383</v>
      </c>
      <c r="H49" s="6">
        <v>0.5</v>
      </c>
      <c r="I49" s="6"/>
      <c r="J49" s="16"/>
      <c r="K49" s="16">
        <f t="shared" si="0"/>
        <v>0.5</v>
      </c>
      <c r="L49" s="16"/>
    </row>
    <row r="50" spans="1:12" ht="12.75">
      <c r="A50" s="6">
        <v>45</v>
      </c>
      <c r="B50" s="30" t="s">
        <v>907</v>
      </c>
      <c r="C50" s="6" t="s">
        <v>500</v>
      </c>
      <c r="D50" s="30" t="s">
        <v>2118</v>
      </c>
      <c r="E50" s="134"/>
      <c r="F50" s="6"/>
      <c r="G50" s="42" t="s">
        <v>2119</v>
      </c>
      <c r="H50" s="6">
        <v>0.167</v>
      </c>
      <c r="I50" s="6"/>
      <c r="J50" s="16"/>
      <c r="K50" s="16">
        <f t="shared" si="0"/>
        <v>0.167</v>
      </c>
      <c r="L50" s="16"/>
    </row>
    <row r="51" spans="1:18" ht="12.75">
      <c r="A51" s="6">
        <v>46</v>
      </c>
      <c r="B51" s="28" t="s">
        <v>2148</v>
      </c>
      <c r="C51" s="6" t="s">
        <v>354</v>
      </c>
      <c r="D51" s="7" t="s">
        <v>2121</v>
      </c>
      <c r="E51" s="8"/>
      <c r="F51" s="6"/>
      <c r="G51" s="42" t="s">
        <v>381</v>
      </c>
      <c r="H51" s="6">
        <v>0.25</v>
      </c>
      <c r="I51" s="6"/>
      <c r="J51" s="16"/>
      <c r="K51" s="16">
        <f t="shared" si="0"/>
        <v>0.25</v>
      </c>
      <c r="L51" s="16"/>
      <c r="M51" s="379"/>
      <c r="N51" s="379"/>
      <c r="O51" s="379"/>
      <c r="P51" s="379"/>
      <c r="Q51" s="379"/>
      <c r="R51" s="379"/>
    </row>
    <row r="52" spans="1:12" ht="12.75">
      <c r="A52" s="6">
        <v>47</v>
      </c>
      <c r="B52" s="40" t="s">
        <v>2149</v>
      </c>
      <c r="C52" s="40" t="s">
        <v>466</v>
      </c>
      <c r="D52" s="40" t="s">
        <v>2128</v>
      </c>
      <c r="E52" s="134"/>
      <c r="F52" s="6"/>
      <c r="G52" s="22"/>
      <c r="H52" s="6"/>
      <c r="I52" s="6" t="s">
        <v>2129</v>
      </c>
      <c r="J52" s="16">
        <v>1</v>
      </c>
      <c r="K52" s="16">
        <f t="shared" si="0"/>
        <v>1</v>
      </c>
      <c r="L52" s="16"/>
    </row>
    <row r="53" spans="1:18" ht="12.75">
      <c r="A53" s="6">
        <v>48</v>
      </c>
      <c r="B53" s="40" t="s">
        <v>2150</v>
      </c>
      <c r="C53" s="40" t="s">
        <v>466</v>
      </c>
      <c r="D53" s="40" t="s">
        <v>2120</v>
      </c>
      <c r="E53" s="134"/>
      <c r="F53" s="6"/>
      <c r="G53" s="42" t="s">
        <v>383</v>
      </c>
      <c r="H53" s="6">
        <v>0.5</v>
      </c>
      <c r="I53" s="6" t="s">
        <v>134</v>
      </c>
      <c r="J53" s="16">
        <v>3</v>
      </c>
      <c r="K53" s="16">
        <f t="shared" si="0"/>
        <v>3.5</v>
      </c>
      <c r="L53" s="16"/>
      <c r="M53" s="379"/>
      <c r="N53" s="379"/>
      <c r="O53" s="379"/>
      <c r="P53" s="379"/>
      <c r="Q53" s="379"/>
      <c r="R53" s="379"/>
    </row>
    <row r="54" spans="1:12" ht="12.75">
      <c r="A54" s="6">
        <v>49</v>
      </c>
      <c r="B54" s="30" t="s">
        <v>355</v>
      </c>
      <c r="C54" s="6" t="s">
        <v>466</v>
      </c>
      <c r="D54" s="30" t="s">
        <v>2137</v>
      </c>
      <c r="E54" s="134"/>
      <c r="F54" s="6"/>
      <c r="G54" s="42" t="s">
        <v>383</v>
      </c>
      <c r="H54" s="6">
        <v>0.5</v>
      </c>
      <c r="I54" s="6"/>
      <c r="J54" s="16"/>
      <c r="K54" s="16">
        <f t="shared" si="0"/>
        <v>0.5</v>
      </c>
      <c r="L54" s="16"/>
    </row>
    <row r="55" spans="1:12" ht="12.75">
      <c r="A55" s="6">
        <v>50</v>
      </c>
      <c r="B55" s="30" t="s">
        <v>498</v>
      </c>
      <c r="C55" s="6" t="s">
        <v>466</v>
      </c>
      <c r="D55" s="30" t="s">
        <v>2121</v>
      </c>
      <c r="E55" s="134"/>
      <c r="F55" s="6"/>
      <c r="G55" s="42" t="s">
        <v>381</v>
      </c>
      <c r="H55" s="6">
        <v>0.25</v>
      </c>
      <c r="I55" s="6"/>
      <c r="J55" s="16"/>
      <c r="K55" s="16">
        <f t="shared" si="0"/>
        <v>0.25</v>
      </c>
      <c r="L55" s="16"/>
    </row>
    <row r="56" spans="1:12" ht="12.75">
      <c r="A56" s="6">
        <v>51</v>
      </c>
      <c r="B56" s="28" t="s">
        <v>2151</v>
      </c>
      <c r="C56" s="6" t="s">
        <v>352</v>
      </c>
      <c r="D56" s="26" t="s">
        <v>2152</v>
      </c>
      <c r="E56" s="59" t="s">
        <v>315</v>
      </c>
      <c r="F56" s="6">
        <v>1</v>
      </c>
      <c r="G56" s="42" t="s">
        <v>380</v>
      </c>
      <c r="H56" s="6">
        <v>0.167</v>
      </c>
      <c r="I56" s="6"/>
      <c r="J56" s="16"/>
      <c r="K56" s="16">
        <f t="shared" si="0"/>
        <v>1.167</v>
      </c>
      <c r="L56" s="16"/>
    </row>
    <row r="57" spans="1:12" ht="12.75">
      <c r="A57" s="6">
        <v>52</v>
      </c>
      <c r="B57" s="28" t="s">
        <v>2153</v>
      </c>
      <c r="C57" s="6" t="s">
        <v>587</v>
      </c>
      <c r="D57" s="26" t="s">
        <v>2120</v>
      </c>
      <c r="E57" s="134"/>
      <c r="F57" s="6"/>
      <c r="G57" s="42" t="s">
        <v>2119</v>
      </c>
      <c r="H57" s="6">
        <v>0.1</v>
      </c>
      <c r="I57" s="6"/>
      <c r="J57" s="16"/>
      <c r="K57" s="16">
        <f t="shared" si="0"/>
        <v>0.1</v>
      </c>
      <c r="L57" s="16"/>
    </row>
    <row r="58" spans="1:12" ht="12.75">
      <c r="A58" s="6">
        <v>53</v>
      </c>
      <c r="B58" s="28" t="s">
        <v>2154</v>
      </c>
      <c r="C58" s="6" t="s">
        <v>360</v>
      </c>
      <c r="D58" s="7" t="s">
        <v>2123</v>
      </c>
      <c r="E58" s="8"/>
      <c r="F58" s="6"/>
      <c r="G58" s="42" t="s">
        <v>384</v>
      </c>
      <c r="H58" s="6">
        <v>0.125</v>
      </c>
      <c r="I58" s="6"/>
      <c r="J58" s="16"/>
      <c r="K58" s="16">
        <f t="shared" si="0"/>
        <v>0.125</v>
      </c>
      <c r="L58" s="16"/>
    </row>
    <row r="59" spans="1:12" ht="12.75">
      <c r="A59" s="6">
        <v>54</v>
      </c>
      <c r="B59" s="30" t="s">
        <v>2155</v>
      </c>
      <c r="C59" s="6" t="s">
        <v>339</v>
      </c>
      <c r="D59" s="30" t="s">
        <v>2120</v>
      </c>
      <c r="E59" s="306"/>
      <c r="F59" s="16"/>
      <c r="G59" s="42" t="s">
        <v>383</v>
      </c>
      <c r="H59" s="6">
        <v>0.5</v>
      </c>
      <c r="I59" s="6"/>
      <c r="J59" s="16"/>
      <c r="K59" s="16">
        <f t="shared" si="0"/>
        <v>0.5</v>
      </c>
      <c r="L59" s="16"/>
    </row>
    <row r="60" spans="1:12" ht="12.75">
      <c r="A60" s="6">
        <v>55</v>
      </c>
      <c r="B60" s="28" t="s">
        <v>2156</v>
      </c>
      <c r="C60" s="6" t="s">
        <v>339</v>
      </c>
      <c r="D60" s="7" t="s">
        <v>2123</v>
      </c>
      <c r="E60" s="8"/>
      <c r="F60" s="6"/>
      <c r="G60" s="42" t="s">
        <v>384</v>
      </c>
      <c r="H60" s="6">
        <v>0.125</v>
      </c>
      <c r="I60" s="6"/>
      <c r="J60" s="16"/>
      <c r="K60" s="16">
        <f t="shared" si="0"/>
        <v>0.125</v>
      </c>
      <c r="L60" s="16"/>
    </row>
    <row r="61" spans="1:12" ht="12.75">
      <c r="A61" s="6">
        <v>56</v>
      </c>
      <c r="B61" s="40" t="s">
        <v>1112</v>
      </c>
      <c r="C61" s="40" t="s">
        <v>339</v>
      </c>
      <c r="D61" s="40" t="s">
        <v>2137</v>
      </c>
      <c r="E61" s="134"/>
      <c r="F61" s="6"/>
      <c r="G61" s="22"/>
      <c r="H61" s="6"/>
      <c r="I61" s="6" t="s">
        <v>130</v>
      </c>
      <c r="J61" s="16">
        <v>0.75</v>
      </c>
      <c r="K61" s="16">
        <f t="shared" si="0"/>
        <v>0.75</v>
      </c>
      <c r="L61" s="16"/>
    </row>
    <row r="62" spans="1:12" ht="12.75">
      <c r="A62" s="6">
        <v>57</v>
      </c>
      <c r="B62" s="30" t="s">
        <v>355</v>
      </c>
      <c r="C62" s="6" t="s">
        <v>339</v>
      </c>
      <c r="D62" s="30" t="s">
        <v>2120</v>
      </c>
      <c r="E62" s="6"/>
      <c r="F62" s="6"/>
      <c r="G62" s="42" t="s">
        <v>2119</v>
      </c>
      <c r="H62" s="6">
        <v>0.1</v>
      </c>
      <c r="I62" s="6"/>
      <c r="J62" s="6"/>
      <c r="K62" s="16">
        <f t="shared" si="0"/>
        <v>0.1</v>
      </c>
      <c r="L62" s="5"/>
    </row>
    <row r="63" spans="1:12" ht="12.75">
      <c r="A63" s="6">
        <v>58</v>
      </c>
      <c r="B63" s="28" t="s">
        <v>527</v>
      </c>
      <c r="C63" s="6" t="s">
        <v>339</v>
      </c>
      <c r="D63" s="7" t="s">
        <v>2123</v>
      </c>
      <c r="E63" s="8"/>
      <c r="F63" s="6"/>
      <c r="G63" s="42" t="s">
        <v>384</v>
      </c>
      <c r="H63" s="6">
        <v>0.125</v>
      </c>
      <c r="I63" s="6"/>
      <c r="J63" s="16"/>
      <c r="K63" s="16">
        <f t="shared" si="0"/>
        <v>0.125</v>
      </c>
      <c r="L63" s="16"/>
    </row>
    <row r="64" spans="1:13" ht="12.75">
      <c r="A64" s="6">
        <v>59</v>
      </c>
      <c r="B64" s="28" t="s">
        <v>902</v>
      </c>
      <c r="C64" s="6" t="s">
        <v>427</v>
      </c>
      <c r="D64" s="131" t="s">
        <v>2157</v>
      </c>
      <c r="E64" s="23"/>
      <c r="F64" s="6"/>
      <c r="G64" s="42" t="s">
        <v>2119</v>
      </c>
      <c r="H64" s="6">
        <v>0.1</v>
      </c>
      <c r="I64" s="6"/>
      <c r="J64" s="16"/>
      <c r="K64" s="16">
        <f t="shared" si="0"/>
        <v>0.1</v>
      </c>
      <c r="L64" s="16"/>
      <c r="M64" s="308"/>
    </row>
    <row r="65" spans="1:12" ht="12.75">
      <c r="A65" s="6">
        <v>60</v>
      </c>
      <c r="B65" s="28" t="s">
        <v>2158</v>
      </c>
      <c r="C65" s="6" t="s">
        <v>601</v>
      </c>
      <c r="D65" s="26" t="s">
        <v>2120</v>
      </c>
      <c r="E65" s="134"/>
      <c r="F65" s="6"/>
      <c r="G65" s="42" t="s">
        <v>2119</v>
      </c>
      <c r="H65" s="6">
        <v>0.1</v>
      </c>
      <c r="I65" s="6"/>
      <c r="J65" s="16"/>
      <c r="K65" s="16">
        <f t="shared" si="0"/>
        <v>0.1</v>
      </c>
      <c r="L65" s="16"/>
    </row>
    <row r="66" spans="1:12" ht="12.75">
      <c r="A66" s="6">
        <v>61</v>
      </c>
      <c r="B66" s="28" t="s">
        <v>2159</v>
      </c>
      <c r="C66" s="6" t="s">
        <v>601</v>
      </c>
      <c r="D66" s="26" t="s">
        <v>2157</v>
      </c>
      <c r="E66" s="306"/>
      <c r="F66" s="16"/>
      <c r="G66" s="42" t="s">
        <v>2119</v>
      </c>
      <c r="H66" s="6">
        <v>0.1</v>
      </c>
      <c r="I66" s="6"/>
      <c r="J66" s="16"/>
      <c r="K66" s="16">
        <f t="shared" si="0"/>
        <v>0.1</v>
      </c>
      <c r="L66" s="5"/>
    </row>
    <row r="67" spans="1:12" ht="12.75">
      <c r="A67" s="6">
        <v>62</v>
      </c>
      <c r="B67" s="28" t="s">
        <v>2160</v>
      </c>
      <c r="C67" s="6" t="s">
        <v>347</v>
      </c>
      <c r="D67" s="26" t="s">
        <v>2161</v>
      </c>
      <c r="E67" s="6"/>
      <c r="F67" s="6"/>
      <c r="G67" s="42" t="s">
        <v>2119</v>
      </c>
      <c r="H67" s="6">
        <v>0.1</v>
      </c>
      <c r="I67" s="8"/>
      <c r="J67" s="5"/>
      <c r="K67" s="16">
        <f t="shared" si="0"/>
        <v>0.1</v>
      </c>
      <c r="L67" s="5"/>
    </row>
    <row r="68" spans="1:12" ht="12.75">
      <c r="A68" s="6">
        <v>63</v>
      </c>
      <c r="B68" s="30" t="s">
        <v>2162</v>
      </c>
      <c r="C68" s="6" t="s">
        <v>347</v>
      </c>
      <c r="D68" s="30" t="s">
        <v>2157</v>
      </c>
      <c r="E68" s="134"/>
      <c r="F68" s="6"/>
      <c r="G68" s="42" t="s">
        <v>2119</v>
      </c>
      <c r="H68" s="6">
        <v>0.1</v>
      </c>
      <c r="I68" s="6"/>
      <c r="J68" s="16"/>
      <c r="K68" s="16">
        <f t="shared" si="0"/>
        <v>0.1</v>
      </c>
      <c r="L68" s="16"/>
    </row>
    <row r="69" spans="1:12" ht="12.75">
      <c r="A69" s="6">
        <v>64</v>
      </c>
      <c r="B69" s="28" t="s">
        <v>2163</v>
      </c>
      <c r="C69" s="6" t="s">
        <v>347</v>
      </c>
      <c r="D69" s="26" t="s">
        <v>2118</v>
      </c>
      <c r="E69" s="134"/>
      <c r="F69" s="6"/>
      <c r="G69" s="42" t="s">
        <v>2119</v>
      </c>
      <c r="H69" s="6">
        <v>0.1</v>
      </c>
      <c r="I69" s="6"/>
      <c r="J69" s="16"/>
      <c r="K69" s="16">
        <f aca="true" t="shared" si="1" ref="K69:K131">J69+H69+F69</f>
        <v>0.1</v>
      </c>
      <c r="L69" s="16"/>
    </row>
    <row r="70" spans="1:12" ht="12.75">
      <c r="A70" s="6">
        <v>65</v>
      </c>
      <c r="B70" s="30" t="s">
        <v>595</v>
      </c>
      <c r="C70" s="6" t="s">
        <v>905</v>
      </c>
      <c r="D70" s="30" t="s">
        <v>2118</v>
      </c>
      <c r="E70" s="134"/>
      <c r="F70" s="6"/>
      <c r="G70" s="42" t="s">
        <v>2119</v>
      </c>
      <c r="H70" s="6">
        <v>0.1</v>
      </c>
      <c r="I70" s="6"/>
      <c r="J70" s="16"/>
      <c r="K70" s="16">
        <f t="shared" si="1"/>
        <v>0.1</v>
      </c>
      <c r="L70" s="16"/>
    </row>
    <row r="71" spans="1:12" ht="12.75">
      <c r="A71" s="6">
        <v>66</v>
      </c>
      <c r="B71" s="28" t="s">
        <v>2164</v>
      </c>
      <c r="C71" s="6" t="s">
        <v>502</v>
      </c>
      <c r="D71" s="26" t="s">
        <v>2157</v>
      </c>
      <c r="E71" s="6"/>
      <c r="F71" s="6"/>
      <c r="G71" s="42" t="s">
        <v>2119</v>
      </c>
      <c r="H71" s="6">
        <v>0.1</v>
      </c>
      <c r="I71" s="6"/>
      <c r="J71" s="16"/>
      <c r="K71" s="16">
        <f t="shared" si="1"/>
        <v>0.1</v>
      </c>
      <c r="L71" s="16"/>
    </row>
    <row r="72" spans="1:12" ht="12.75">
      <c r="A72" s="6">
        <v>67</v>
      </c>
      <c r="B72" s="40" t="s">
        <v>1130</v>
      </c>
      <c r="C72" s="40" t="s">
        <v>502</v>
      </c>
      <c r="D72" s="8" t="s">
        <v>59</v>
      </c>
      <c r="E72" s="59" t="s">
        <v>314</v>
      </c>
      <c r="F72" s="6">
        <v>1</v>
      </c>
      <c r="G72" s="59"/>
      <c r="H72" s="6"/>
      <c r="I72" s="6"/>
      <c r="J72" s="16"/>
      <c r="K72" s="16">
        <f t="shared" si="1"/>
        <v>1</v>
      </c>
      <c r="L72" s="16"/>
    </row>
    <row r="73" spans="1:12" ht="12.75">
      <c r="A73" s="6">
        <v>68</v>
      </c>
      <c r="B73" s="30" t="s">
        <v>2165</v>
      </c>
      <c r="C73" s="6" t="s">
        <v>502</v>
      </c>
      <c r="D73" s="30" t="s">
        <v>2116</v>
      </c>
      <c r="E73" s="134"/>
      <c r="F73" s="6"/>
      <c r="G73" s="42" t="s">
        <v>383</v>
      </c>
      <c r="H73" s="6">
        <v>0.5</v>
      </c>
      <c r="I73" s="6"/>
      <c r="J73" s="16"/>
      <c r="K73" s="16">
        <f t="shared" si="1"/>
        <v>0.5</v>
      </c>
      <c r="L73" s="16"/>
    </row>
    <row r="74" spans="1:12" ht="12.75">
      <c r="A74" s="6">
        <v>69</v>
      </c>
      <c r="B74" s="30" t="s">
        <v>2166</v>
      </c>
      <c r="C74" s="6" t="s">
        <v>422</v>
      </c>
      <c r="D74" s="30" t="s">
        <v>2167</v>
      </c>
      <c r="E74" s="134"/>
      <c r="F74" s="6"/>
      <c r="G74" s="42" t="s">
        <v>2119</v>
      </c>
      <c r="H74" s="6">
        <v>0.1</v>
      </c>
      <c r="I74" s="6"/>
      <c r="J74" s="16"/>
      <c r="K74" s="16">
        <f t="shared" si="1"/>
        <v>0.1</v>
      </c>
      <c r="L74" s="16"/>
    </row>
    <row r="75" spans="1:12" ht="12.75">
      <c r="A75" s="6">
        <v>70</v>
      </c>
      <c r="B75" s="30" t="s">
        <v>1515</v>
      </c>
      <c r="C75" s="6" t="s">
        <v>450</v>
      </c>
      <c r="D75" s="30" t="s">
        <v>2128</v>
      </c>
      <c r="E75" s="6"/>
      <c r="F75" s="6"/>
      <c r="G75" s="42" t="s">
        <v>383</v>
      </c>
      <c r="H75" s="6">
        <v>0.5</v>
      </c>
      <c r="I75" s="6"/>
      <c r="J75" s="16"/>
      <c r="K75" s="16">
        <f t="shared" si="1"/>
        <v>0.5</v>
      </c>
      <c r="L75" s="16"/>
    </row>
    <row r="76" spans="1:13" s="230" customFormat="1" ht="12.75">
      <c r="A76" s="6">
        <v>71</v>
      </c>
      <c r="B76" s="7" t="s">
        <v>2168</v>
      </c>
      <c r="C76" s="7" t="s">
        <v>450</v>
      </c>
      <c r="D76" s="7" t="s">
        <v>2136</v>
      </c>
      <c r="E76" s="30" t="s">
        <v>2144</v>
      </c>
      <c r="F76" s="7">
        <v>0.5</v>
      </c>
      <c r="G76" s="42" t="s">
        <v>383</v>
      </c>
      <c r="H76" s="167">
        <v>0.5</v>
      </c>
      <c r="I76" s="29" t="s">
        <v>71</v>
      </c>
      <c r="J76" s="22">
        <v>2</v>
      </c>
      <c r="K76" s="16">
        <f t="shared" si="1"/>
        <v>3</v>
      </c>
      <c r="L76" s="22"/>
      <c r="M76" s="232"/>
    </row>
    <row r="77" spans="1:12" ht="12.75">
      <c r="A77" s="6">
        <v>72</v>
      </c>
      <c r="B77" s="30" t="s">
        <v>437</v>
      </c>
      <c r="C77" s="6" t="s">
        <v>749</v>
      </c>
      <c r="D77" s="30" t="s">
        <v>2169</v>
      </c>
      <c r="E77" s="134"/>
      <c r="F77" s="6"/>
      <c r="G77" s="42" t="s">
        <v>380</v>
      </c>
      <c r="H77" s="6">
        <v>0.167</v>
      </c>
      <c r="I77" s="6"/>
      <c r="J77" s="16"/>
      <c r="K77" s="16">
        <f t="shared" si="1"/>
        <v>0.167</v>
      </c>
      <c r="L77" s="16"/>
    </row>
    <row r="78" spans="1:12" ht="12.75">
      <c r="A78" s="6">
        <v>73</v>
      </c>
      <c r="B78" s="28" t="s">
        <v>2170</v>
      </c>
      <c r="C78" s="6" t="s">
        <v>338</v>
      </c>
      <c r="D78" s="26" t="s">
        <v>2157</v>
      </c>
      <c r="E78" s="134"/>
      <c r="F78" s="6"/>
      <c r="G78" s="42" t="s">
        <v>2119</v>
      </c>
      <c r="H78" s="6">
        <v>0.1</v>
      </c>
      <c r="I78" s="6"/>
      <c r="J78" s="16"/>
      <c r="K78" s="16">
        <f t="shared" si="1"/>
        <v>0.1</v>
      </c>
      <c r="L78" s="16"/>
    </row>
    <row r="79" spans="1:12" ht="12.75">
      <c r="A79" s="6">
        <v>74</v>
      </c>
      <c r="B79" s="40" t="s">
        <v>1854</v>
      </c>
      <c r="C79" s="40" t="s">
        <v>338</v>
      </c>
      <c r="D79" s="40" t="s">
        <v>2137</v>
      </c>
      <c r="E79" s="134"/>
      <c r="F79" s="6"/>
      <c r="G79" s="59"/>
      <c r="H79" s="6"/>
      <c r="I79" s="6" t="s">
        <v>72</v>
      </c>
      <c r="J79" s="16">
        <v>1.5</v>
      </c>
      <c r="K79" s="16">
        <f t="shared" si="1"/>
        <v>1.5</v>
      </c>
      <c r="L79" s="16"/>
    </row>
    <row r="80" spans="1:12" ht="12.75">
      <c r="A80" s="6">
        <v>75</v>
      </c>
      <c r="B80" s="28" t="s">
        <v>2171</v>
      </c>
      <c r="C80" s="6" t="s">
        <v>338</v>
      </c>
      <c r="D80" s="26" t="s">
        <v>2120</v>
      </c>
      <c r="E80" s="134"/>
      <c r="F80" s="6"/>
      <c r="G80" s="42" t="s">
        <v>2119</v>
      </c>
      <c r="H80" s="6">
        <v>0.1</v>
      </c>
      <c r="I80" s="6"/>
      <c r="J80" s="16"/>
      <c r="K80" s="16">
        <f t="shared" si="1"/>
        <v>0.1</v>
      </c>
      <c r="L80" s="16"/>
    </row>
    <row r="81" spans="1:12" ht="12.75">
      <c r="A81" s="6">
        <v>76</v>
      </c>
      <c r="B81" s="28" t="s">
        <v>355</v>
      </c>
      <c r="C81" s="6" t="s">
        <v>338</v>
      </c>
      <c r="D81" s="7" t="s">
        <v>2123</v>
      </c>
      <c r="E81" s="8"/>
      <c r="F81" s="6"/>
      <c r="G81" s="42" t="s">
        <v>384</v>
      </c>
      <c r="H81" s="6">
        <v>0.125</v>
      </c>
      <c r="I81" s="6"/>
      <c r="J81" s="16"/>
      <c r="K81" s="16">
        <f t="shared" si="1"/>
        <v>0.125</v>
      </c>
      <c r="L81" s="16"/>
    </row>
    <row r="82" spans="1:12" ht="12.75">
      <c r="A82" s="6">
        <v>77</v>
      </c>
      <c r="B82" s="28" t="s">
        <v>2172</v>
      </c>
      <c r="C82" s="6" t="s">
        <v>338</v>
      </c>
      <c r="D82" s="26" t="s">
        <v>2157</v>
      </c>
      <c r="E82" s="134"/>
      <c r="F82" s="6"/>
      <c r="G82" s="42" t="s">
        <v>2119</v>
      </c>
      <c r="H82" s="6">
        <v>0.1</v>
      </c>
      <c r="I82" s="6"/>
      <c r="J82" s="16"/>
      <c r="K82" s="16">
        <f t="shared" si="1"/>
        <v>0.1</v>
      </c>
      <c r="L82" s="16"/>
    </row>
    <row r="83" spans="1:12" ht="12.75">
      <c r="A83" s="6">
        <v>78</v>
      </c>
      <c r="B83" s="28" t="s">
        <v>1752</v>
      </c>
      <c r="C83" s="6" t="s">
        <v>338</v>
      </c>
      <c r="D83" s="26" t="s">
        <v>2173</v>
      </c>
      <c r="E83" s="134"/>
      <c r="F83" s="6"/>
      <c r="G83" s="42" t="s">
        <v>2119</v>
      </c>
      <c r="H83" s="6">
        <v>0.1</v>
      </c>
      <c r="I83" s="6"/>
      <c r="J83" s="16"/>
      <c r="K83" s="16">
        <f t="shared" si="1"/>
        <v>0.1</v>
      </c>
      <c r="L83" s="5"/>
    </row>
    <row r="84" spans="1:12" ht="12.75">
      <c r="A84" s="6">
        <v>79</v>
      </c>
      <c r="B84" s="30" t="s">
        <v>2174</v>
      </c>
      <c r="C84" s="6" t="s">
        <v>338</v>
      </c>
      <c r="D84" s="30" t="s">
        <v>2120</v>
      </c>
      <c r="E84" s="309"/>
      <c r="F84" s="6"/>
      <c r="G84" s="42" t="s">
        <v>384</v>
      </c>
      <c r="H84" s="6">
        <f>0.5/4</f>
        <v>0.125</v>
      </c>
      <c r="I84" s="6"/>
      <c r="J84" s="16"/>
      <c r="K84" s="16">
        <f t="shared" si="1"/>
        <v>0.125</v>
      </c>
      <c r="L84" s="16"/>
    </row>
    <row r="85" spans="1:12" ht="12.75">
      <c r="A85" s="6">
        <v>80</v>
      </c>
      <c r="B85" s="28" t="s">
        <v>525</v>
      </c>
      <c r="C85" s="6" t="s">
        <v>338</v>
      </c>
      <c r="D85" s="26" t="s">
        <v>2118</v>
      </c>
      <c r="E85" s="134"/>
      <c r="F85" s="6"/>
      <c r="G85" s="42" t="s">
        <v>2119</v>
      </c>
      <c r="H85" s="6">
        <v>0.1</v>
      </c>
      <c r="I85" s="6"/>
      <c r="J85" s="16"/>
      <c r="K85" s="16">
        <f t="shared" si="1"/>
        <v>0.1</v>
      </c>
      <c r="L85" s="16"/>
    </row>
    <row r="86" spans="1:12" ht="12.75">
      <c r="A86" s="6">
        <v>81</v>
      </c>
      <c r="B86" s="28" t="s">
        <v>563</v>
      </c>
      <c r="C86" s="6" t="s">
        <v>338</v>
      </c>
      <c r="D86" s="26" t="s">
        <v>268</v>
      </c>
      <c r="E86" s="134"/>
      <c r="F86" s="6"/>
      <c r="G86" s="42" t="s">
        <v>380</v>
      </c>
      <c r="H86" s="6">
        <v>0.167</v>
      </c>
      <c r="I86" s="6"/>
      <c r="J86" s="16"/>
      <c r="K86" s="16">
        <f t="shared" si="1"/>
        <v>0.167</v>
      </c>
      <c r="L86" s="16"/>
    </row>
    <row r="87" spans="1:12" ht="12.75">
      <c r="A87" s="6">
        <v>82</v>
      </c>
      <c r="B87" s="30" t="s">
        <v>2175</v>
      </c>
      <c r="C87" s="6" t="s">
        <v>517</v>
      </c>
      <c r="D87" s="30" t="s">
        <v>2120</v>
      </c>
      <c r="E87" s="134"/>
      <c r="F87" s="6"/>
      <c r="G87" s="42" t="s">
        <v>384</v>
      </c>
      <c r="H87" s="6">
        <f>0.5/4</f>
        <v>0.125</v>
      </c>
      <c r="I87" s="6"/>
      <c r="J87" s="16"/>
      <c r="K87" s="16">
        <f t="shared" si="1"/>
        <v>0.125</v>
      </c>
      <c r="L87" s="16"/>
    </row>
    <row r="88" spans="1:12" ht="12.75">
      <c r="A88" s="6">
        <v>83</v>
      </c>
      <c r="B88" s="28" t="s">
        <v>698</v>
      </c>
      <c r="C88" s="6" t="s">
        <v>435</v>
      </c>
      <c r="D88" s="26" t="s">
        <v>2118</v>
      </c>
      <c r="E88" s="134"/>
      <c r="F88" s="6"/>
      <c r="G88" s="42" t="s">
        <v>2119</v>
      </c>
      <c r="H88" s="6">
        <v>0.1</v>
      </c>
      <c r="I88" s="6"/>
      <c r="J88" s="16"/>
      <c r="K88" s="16">
        <f t="shared" si="1"/>
        <v>0.1</v>
      </c>
      <c r="L88" s="16"/>
    </row>
    <row r="89" spans="1:12" ht="12.75">
      <c r="A89" s="6">
        <v>84</v>
      </c>
      <c r="B89" s="28" t="s">
        <v>2176</v>
      </c>
      <c r="C89" s="6" t="s">
        <v>609</v>
      </c>
      <c r="D89" s="26" t="s">
        <v>2157</v>
      </c>
      <c r="E89" s="134"/>
      <c r="F89" s="6"/>
      <c r="G89" s="42" t="s">
        <v>2119</v>
      </c>
      <c r="H89" s="6">
        <v>0.1</v>
      </c>
      <c r="I89" s="6"/>
      <c r="J89" s="16"/>
      <c r="K89" s="16">
        <f t="shared" si="1"/>
        <v>0.1</v>
      </c>
      <c r="L89" s="16"/>
    </row>
    <row r="90" spans="1:12" ht="12.75">
      <c r="A90" s="6">
        <v>85</v>
      </c>
      <c r="B90" s="28" t="s">
        <v>426</v>
      </c>
      <c r="C90" s="6" t="s">
        <v>811</v>
      </c>
      <c r="D90" s="7" t="s">
        <v>2157</v>
      </c>
      <c r="E90" s="134"/>
      <c r="F90" s="6"/>
      <c r="G90" s="42" t="s">
        <v>2119</v>
      </c>
      <c r="H90" s="6">
        <v>0.1</v>
      </c>
      <c r="I90" s="6"/>
      <c r="J90" s="16"/>
      <c r="K90" s="16">
        <f t="shared" si="1"/>
        <v>0.1</v>
      </c>
      <c r="L90" s="16"/>
    </row>
    <row r="91" spans="1:12" ht="12.75">
      <c r="A91" s="6">
        <v>86</v>
      </c>
      <c r="B91" s="40" t="s">
        <v>2177</v>
      </c>
      <c r="C91" s="40" t="s">
        <v>346</v>
      </c>
      <c r="D91" s="40" t="s">
        <v>2123</v>
      </c>
      <c r="E91" s="134"/>
      <c r="F91" s="6"/>
      <c r="G91" s="22"/>
      <c r="H91" s="6"/>
      <c r="I91" s="6" t="s">
        <v>2126</v>
      </c>
      <c r="J91" s="16">
        <v>0.75</v>
      </c>
      <c r="K91" s="16">
        <f t="shared" si="1"/>
        <v>0.75</v>
      </c>
      <c r="L91" s="16"/>
    </row>
    <row r="92" spans="1:12" ht="12.75">
      <c r="A92" s="6">
        <v>87</v>
      </c>
      <c r="B92" s="40" t="s">
        <v>556</v>
      </c>
      <c r="C92" s="40" t="s">
        <v>346</v>
      </c>
      <c r="D92" s="40" t="s">
        <v>2118</v>
      </c>
      <c r="E92" s="23"/>
      <c r="F92" s="6"/>
      <c r="G92" s="42" t="s">
        <v>2119</v>
      </c>
      <c r="H92" s="6">
        <v>0.1</v>
      </c>
      <c r="I92" s="6" t="s">
        <v>134</v>
      </c>
      <c r="J92" s="16">
        <v>3</v>
      </c>
      <c r="K92" s="16">
        <f t="shared" si="1"/>
        <v>3.1</v>
      </c>
      <c r="L92" s="16"/>
    </row>
    <row r="93" spans="1:12" ht="12.75">
      <c r="A93" s="6">
        <v>88</v>
      </c>
      <c r="B93" s="40" t="s">
        <v>842</v>
      </c>
      <c r="C93" s="40" t="s">
        <v>346</v>
      </c>
      <c r="D93" s="40" t="s">
        <v>2136</v>
      </c>
      <c r="E93" s="134"/>
      <c r="F93" s="6"/>
      <c r="G93" s="22"/>
      <c r="H93" s="5"/>
      <c r="I93" s="6" t="s">
        <v>130</v>
      </c>
      <c r="J93" s="16">
        <v>0.75</v>
      </c>
      <c r="K93" s="16">
        <f t="shared" si="1"/>
        <v>0.75</v>
      </c>
      <c r="L93" s="16"/>
    </row>
    <row r="94" spans="1:12" ht="12.75">
      <c r="A94" s="6">
        <v>89</v>
      </c>
      <c r="B94" s="28" t="s">
        <v>2178</v>
      </c>
      <c r="C94" s="6" t="s">
        <v>847</v>
      </c>
      <c r="D94" s="26" t="s">
        <v>2157</v>
      </c>
      <c r="E94" s="6"/>
      <c r="F94" s="6"/>
      <c r="G94" s="42" t="s">
        <v>2119</v>
      </c>
      <c r="H94" s="6">
        <v>0.1</v>
      </c>
      <c r="I94" s="6"/>
      <c r="J94" s="16"/>
      <c r="K94" s="16">
        <f t="shared" si="1"/>
        <v>0.1</v>
      </c>
      <c r="L94" s="16"/>
    </row>
    <row r="95" spans="1:12" ht="12.75">
      <c r="A95" s="6">
        <v>90</v>
      </c>
      <c r="B95" s="40" t="s">
        <v>2179</v>
      </c>
      <c r="C95" s="40" t="s">
        <v>344</v>
      </c>
      <c r="D95" s="8" t="s">
        <v>330</v>
      </c>
      <c r="E95" s="59" t="s">
        <v>316</v>
      </c>
      <c r="F95" s="6">
        <v>1</v>
      </c>
      <c r="G95" s="59"/>
      <c r="H95" s="6"/>
      <c r="I95" s="6"/>
      <c r="J95" s="16"/>
      <c r="K95" s="16">
        <f t="shared" si="1"/>
        <v>1</v>
      </c>
      <c r="L95" s="16"/>
    </row>
    <row r="96" spans="1:12" ht="12.75">
      <c r="A96" s="6">
        <v>91</v>
      </c>
      <c r="B96" s="40" t="s">
        <v>516</v>
      </c>
      <c r="C96" s="40" t="s">
        <v>497</v>
      </c>
      <c r="D96" s="40" t="s">
        <v>2128</v>
      </c>
      <c r="E96" s="134"/>
      <c r="F96" s="6"/>
      <c r="G96" s="59"/>
      <c r="H96" s="16"/>
      <c r="I96" s="6" t="s">
        <v>2129</v>
      </c>
      <c r="J96" s="16">
        <v>1</v>
      </c>
      <c r="K96" s="16">
        <f t="shared" si="1"/>
        <v>1</v>
      </c>
      <c r="L96" s="16"/>
    </row>
    <row r="97" spans="1:12" ht="12.75">
      <c r="A97" s="6">
        <v>92</v>
      </c>
      <c r="B97" s="40" t="s">
        <v>908</v>
      </c>
      <c r="C97" s="40" t="s">
        <v>470</v>
      </c>
      <c r="D97" s="40" t="s">
        <v>2137</v>
      </c>
      <c r="E97" s="134"/>
      <c r="F97" s="6"/>
      <c r="G97" s="42" t="s">
        <v>381</v>
      </c>
      <c r="H97" s="6">
        <v>0.25</v>
      </c>
      <c r="I97" s="29" t="s">
        <v>71</v>
      </c>
      <c r="J97" s="16">
        <v>2</v>
      </c>
      <c r="K97" s="16">
        <f t="shared" si="1"/>
        <v>2.25</v>
      </c>
      <c r="L97" s="16"/>
    </row>
    <row r="98" spans="1:12" ht="12.75">
      <c r="A98" s="6">
        <v>93</v>
      </c>
      <c r="B98" s="28" t="s">
        <v>436</v>
      </c>
      <c r="C98" s="6" t="s">
        <v>470</v>
      </c>
      <c r="D98" s="26" t="s">
        <v>2157</v>
      </c>
      <c r="E98" s="134"/>
      <c r="F98" s="6"/>
      <c r="G98" s="42" t="s">
        <v>2119</v>
      </c>
      <c r="H98" s="6">
        <v>0.1</v>
      </c>
      <c r="I98" s="6"/>
      <c r="J98" s="16"/>
      <c r="K98" s="16">
        <f t="shared" si="1"/>
        <v>0.1</v>
      </c>
      <c r="L98" s="16"/>
    </row>
    <row r="99" spans="1:12" ht="12.75">
      <c r="A99" s="6">
        <v>94</v>
      </c>
      <c r="B99" s="30" t="s">
        <v>1755</v>
      </c>
      <c r="C99" s="6" t="s">
        <v>2180</v>
      </c>
      <c r="D99" s="30" t="s">
        <v>2118</v>
      </c>
      <c r="E99" s="307"/>
      <c r="F99" s="6"/>
      <c r="G99" s="42" t="s">
        <v>2119</v>
      </c>
      <c r="H99" s="6">
        <v>0.1</v>
      </c>
      <c r="I99" s="6"/>
      <c r="J99" s="16"/>
      <c r="K99" s="16">
        <f t="shared" si="1"/>
        <v>0.1</v>
      </c>
      <c r="L99" s="16"/>
    </row>
    <row r="100" spans="1:12" ht="12.75">
      <c r="A100" s="6">
        <v>95</v>
      </c>
      <c r="B100" s="28" t="s">
        <v>2181</v>
      </c>
      <c r="C100" s="6" t="s">
        <v>901</v>
      </c>
      <c r="D100" s="135" t="s">
        <v>2157</v>
      </c>
      <c r="E100" s="263"/>
      <c r="F100" s="29"/>
      <c r="G100" s="42" t="s">
        <v>2119</v>
      </c>
      <c r="H100" s="6">
        <v>0.1</v>
      </c>
      <c r="I100" s="6"/>
      <c r="J100" s="16"/>
      <c r="K100" s="16">
        <f t="shared" si="1"/>
        <v>0.1</v>
      </c>
      <c r="L100" s="16"/>
    </row>
    <row r="101" spans="1:12" ht="12.75">
      <c r="A101" s="6">
        <v>96</v>
      </c>
      <c r="B101" s="30" t="s">
        <v>496</v>
      </c>
      <c r="C101" s="6" t="s">
        <v>2182</v>
      </c>
      <c r="D101" s="30" t="s">
        <v>2116</v>
      </c>
      <c r="E101" s="134"/>
      <c r="F101" s="6"/>
      <c r="G101" s="42" t="s">
        <v>383</v>
      </c>
      <c r="H101" s="6">
        <v>0.5</v>
      </c>
      <c r="I101" s="6"/>
      <c r="J101" s="16"/>
      <c r="K101" s="16">
        <f t="shared" si="1"/>
        <v>0.5</v>
      </c>
      <c r="L101" s="16"/>
    </row>
    <row r="102" spans="1:12" ht="12.75">
      <c r="A102" s="6">
        <v>97</v>
      </c>
      <c r="B102" s="30" t="s">
        <v>2183</v>
      </c>
      <c r="C102" s="6" t="s">
        <v>511</v>
      </c>
      <c r="D102" s="30" t="s">
        <v>1927</v>
      </c>
      <c r="E102" s="307"/>
      <c r="F102" s="6"/>
      <c r="G102" s="42" t="s">
        <v>380</v>
      </c>
      <c r="H102" s="6">
        <v>0.167</v>
      </c>
      <c r="I102" s="6"/>
      <c r="J102" s="16"/>
      <c r="K102" s="16">
        <f t="shared" si="1"/>
        <v>0.167</v>
      </c>
      <c r="L102" s="16"/>
    </row>
    <row r="103" spans="1:12" ht="12.75">
      <c r="A103" s="6">
        <v>98</v>
      </c>
      <c r="B103" s="30" t="s">
        <v>413</v>
      </c>
      <c r="C103" s="6" t="s">
        <v>543</v>
      </c>
      <c r="D103" s="30" t="s">
        <v>2118</v>
      </c>
      <c r="E103" s="23"/>
      <c r="F103" s="6"/>
      <c r="G103" s="42" t="s">
        <v>2119</v>
      </c>
      <c r="H103" s="6">
        <v>0.1</v>
      </c>
      <c r="I103" s="6"/>
      <c r="J103" s="16"/>
      <c r="K103" s="16">
        <f t="shared" si="1"/>
        <v>0.1</v>
      </c>
      <c r="L103" s="16"/>
    </row>
    <row r="104" spans="1:12" ht="12.75">
      <c r="A104" s="6">
        <v>99</v>
      </c>
      <c r="B104" s="40" t="s">
        <v>612</v>
      </c>
      <c r="C104" s="40" t="s">
        <v>420</v>
      </c>
      <c r="D104" s="40" t="s">
        <v>2137</v>
      </c>
      <c r="E104" s="307"/>
      <c r="F104" s="6"/>
      <c r="G104" s="42" t="s">
        <v>381</v>
      </c>
      <c r="H104" s="6">
        <v>0.25</v>
      </c>
      <c r="I104" s="29" t="s">
        <v>71</v>
      </c>
      <c r="J104" s="16">
        <v>2</v>
      </c>
      <c r="K104" s="16">
        <f t="shared" si="1"/>
        <v>2.25</v>
      </c>
      <c r="L104" s="16"/>
    </row>
    <row r="105" spans="1:12" ht="12.75">
      <c r="A105" s="6">
        <v>100</v>
      </c>
      <c r="B105" s="28" t="s">
        <v>2184</v>
      </c>
      <c r="C105" s="6" t="s">
        <v>420</v>
      </c>
      <c r="D105" s="7" t="s">
        <v>2123</v>
      </c>
      <c r="E105" s="8"/>
      <c r="F105" s="6"/>
      <c r="G105" s="42" t="s">
        <v>384</v>
      </c>
      <c r="H105" s="6">
        <v>0.125</v>
      </c>
      <c r="I105" s="6"/>
      <c r="J105" s="16"/>
      <c r="K105" s="16">
        <f t="shared" si="1"/>
        <v>0.125</v>
      </c>
      <c r="L105" s="16"/>
    </row>
    <row r="106" spans="1:12" ht="12.75">
      <c r="A106" s="6">
        <v>101</v>
      </c>
      <c r="B106" s="28" t="s">
        <v>413</v>
      </c>
      <c r="C106" s="6" t="s">
        <v>420</v>
      </c>
      <c r="D106" s="26" t="s">
        <v>2157</v>
      </c>
      <c r="E106" s="6"/>
      <c r="F106" s="6"/>
      <c r="G106" s="42" t="s">
        <v>2119</v>
      </c>
      <c r="H106" s="6">
        <v>0.1</v>
      </c>
      <c r="I106" s="6"/>
      <c r="J106" s="16"/>
      <c r="K106" s="16">
        <f t="shared" si="1"/>
        <v>0.1</v>
      </c>
      <c r="L106" s="16"/>
    </row>
    <row r="107" spans="1:12" ht="12.75">
      <c r="A107" s="6">
        <v>102</v>
      </c>
      <c r="B107" s="40" t="s">
        <v>475</v>
      </c>
      <c r="C107" s="40" t="s">
        <v>420</v>
      </c>
      <c r="D107" s="40" t="s">
        <v>2136</v>
      </c>
      <c r="E107" s="134"/>
      <c r="F107" s="6"/>
      <c r="G107" s="7"/>
      <c r="H107" s="6"/>
      <c r="I107" s="6" t="s">
        <v>130</v>
      </c>
      <c r="J107" s="16">
        <v>0.75</v>
      </c>
      <c r="K107" s="16">
        <f t="shared" si="1"/>
        <v>0.75</v>
      </c>
      <c r="L107" s="16"/>
    </row>
    <row r="108" spans="1:12" ht="12.75">
      <c r="A108" s="6">
        <v>103</v>
      </c>
      <c r="B108" s="40" t="s">
        <v>554</v>
      </c>
      <c r="C108" s="40" t="s">
        <v>420</v>
      </c>
      <c r="D108" s="40" t="s">
        <v>2121</v>
      </c>
      <c r="E108" s="134"/>
      <c r="F108" s="6"/>
      <c r="G108" s="42" t="s">
        <v>383</v>
      </c>
      <c r="H108" s="6">
        <v>0.5</v>
      </c>
      <c r="I108" s="6" t="s">
        <v>72</v>
      </c>
      <c r="J108" s="16">
        <v>1.5</v>
      </c>
      <c r="K108" s="16">
        <f t="shared" si="1"/>
        <v>2</v>
      </c>
      <c r="L108" s="16"/>
    </row>
    <row r="109" spans="1:12" ht="12.75">
      <c r="A109" s="6">
        <v>104</v>
      </c>
      <c r="B109" s="30" t="s">
        <v>2185</v>
      </c>
      <c r="C109" s="6" t="s">
        <v>602</v>
      </c>
      <c r="D109" s="30" t="s">
        <v>2118</v>
      </c>
      <c r="E109" s="6"/>
      <c r="F109" s="6"/>
      <c r="G109" s="42" t="s">
        <v>2119</v>
      </c>
      <c r="H109" s="6">
        <v>0.1</v>
      </c>
      <c r="I109" s="6"/>
      <c r="J109" s="16"/>
      <c r="K109" s="16">
        <f t="shared" si="1"/>
        <v>0.1</v>
      </c>
      <c r="L109" s="16"/>
    </row>
    <row r="110" spans="1:12" ht="12.75">
      <c r="A110" s="6">
        <v>105</v>
      </c>
      <c r="B110" s="40" t="s">
        <v>2186</v>
      </c>
      <c r="C110" s="40" t="s">
        <v>505</v>
      </c>
      <c r="D110" s="40" t="s">
        <v>2136</v>
      </c>
      <c r="E110" s="134"/>
      <c r="F110" s="6"/>
      <c r="G110" s="22"/>
      <c r="H110" s="6"/>
      <c r="I110" s="6" t="s">
        <v>130</v>
      </c>
      <c r="J110" s="16">
        <v>0.75</v>
      </c>
      <c r="K110" s="16">
        <f t="shared" si="1"/>
        <v>0.75</v>
      </c>
      <c r="L110" s="16"/>
    </row>
    <row r="111" spans="1:12" ht="12.75">
      <c r="A111" s="6">
        <v>106</v>
      </c>
      <c r="B111" s="40" t="s">
        <v>660</v>
      </c>
      <c r="C111" s="40" t="s">
        <v>370</v>
      </c>
      <c r="D111" s="40" t="s">
        <v>2123</v>
      </c>
      <c r="E111" s="307"/>
      <c r="F111" s="6"/>
      <c r="G111" s="59"/>
      <c r="H111" s="6"/>
      <c r="I111" s="6" t="s">
        <v>2126</v>
      </c>
      <c r="J111" s="16">
        <v>0.75</v>
      </c>
      <c r="K111" s="16">
        <f t="shared" si="1"/>
        <v>0.75</v>
      </c>
      <c r="L111" s="16"/>
    </row>
    <row r="112" spans="1:12" ht="12.75">
      <c r="A112" s="6">
        <v>107</v>
      </c>
      <c r="B112" s="28" t="s">
        <v>2187</v>
      </c>
      <c r="C112" s="6" t="s">
        <v>370</v>
      </c>
      <c r="D112" s="26" t="s">
        <v>2120</v>
      </c>
      <c r="E112" s="134"/>
      <c r="F112" s="6"/>
      <c r="G112" s="42" t="s">
        <v>2119</v>
      </c>
      <c r="H112" s="6">
        <v>0.1</v>
      </c>
      <c r="I112" s="6"/>
      <c r="J112" s="16"/>
      <c r="K112" s="16">
        <f t="shared" si="1"/>
        <v>0.1</v>
      </c>
      <c r="L112" s="16"/>
    </row>
    <row r="113" spans="1:12" ht="12.75">
      <c r="A113" s="6">
        <v>108</v>
      </c>
      <c r="B113" s="30" t="s">
        <v>2188</v>
      </c>
      <c r="C113" s="6" t="s">
        <v>596</v>
      </c>
      <c r="D113" s="30" t="s">
        <v>2118</v>
      </c>
      <c r="E113" s="134"/>
      <c r="F113" s="6"/>
      <c r="G113" s="42" t="s">
        <v>2119</v>
      </c>
      <c r="H113" s="6">
        <v>0.1</v>
      </c>
      <c r="I113" s="6"/>
      <c r="J113" s="16"/>
      <c r="K113" s="16">
        <f t="shared" si="1"/>
        <v>0.1</v>
      </c>
      <c r="L113" s="16"/>
    </row>
    <row r="114" spans="1:12" ht="12.75">
      <c r="A114" s="6">
        <v>109</v>
      </c>
      <c r="B114" s="28" t="s">
        <v>2189</v>
      </c>
      <c r="C114" s="6" t="s">
        <v>350</v>
      </c>
      <c r="D114" s="7" t="s">
        <v>2157</v>
      </c>
      <c r="E114" s="307"/>
      <c r="F114" s="6"/>
      <c r="G114" s="42" t="s">
        <v>2119</v>
      </c>
      <c r="H114" s="6">
        <v>0.1</v>
      </c>
      <c r="I114" s="6"/>
      <c r="J114" s="16"/>
      <c r="K114" s="16">
        <f t="shared" si="1"/>
        <v>0.1</v>
      </c>
      <c r="L114" s="16"/>
    </row>
    <row r="115" spans="1:12" ht="12.75">
      <c r="A115" s="6">
        <v>110</v>
      </c>
      <c r="B115" s="28" t="s">
        <v>355</v>
      </c>
      <c r="C115" s="6" t="s">
        <v>904</v>
      </c>
      <c r="D115" s="26" t="s">
        <v>2120</v>
      </c>
      <c r="E115" s="134"/>
      <c r="F115" s="6"/>
      <c r="G115" s="42" t="s">
        <v>2119</v>
      </c>
      <c r="H115" s="6">
        <v>0.1</v>
      </c>
      <c r="I115" s="6"/>
      <c r="J115" s="16"/>
      <c r="K115" s="16">
        <f t="shared" si="1"/>
        <v>0.1</v>
      </c>
      <c r="L115" s="16"/>
    </row>
    <row r="116" spans="1:12" ht="12.75">
      <c r="A116" s="6">
        <v>111</v>
      </c>
      <c r="B116" s="28" t="s">
        <v>1977</v>
      </c>
      <c r="C116" s="6" t="s">
        <v>335</v>
      </c>
      <c r="D116" s="7" t="s">
        <v>2123</v>
      </c>
      <c r="E116" s="8"/>
      <c r="F116" s="6"/>
      <c r="G116" s="42" t="s">
        <v>2119</v>
      </c>
      <c r="H116" s="6">
        <v>0.1</v>
      </c>
      <c r="I116" s="6"/>
      <c r="J116" s="16"/>
      <c r="K116" s="16">
        <f t="shared" si="1"/>
        <v>0.1</v>
      </c>
      <c r="L116" s="16"/>
    </row>
    <row r="117" spans="1:12" ht="12.75">
      <c r="A117" s="6">
        <v>112</v>
      </c>
      <c r="B117" s="30" t="s">
        <v>2190</v>
      </c>
      <c r="C117" s="6" t="s">
        <v>335</v>
      </c>
      <c r="D117" s="30" t="s">
        <v>2116</v>
      </c>
      <c r="E117" s="134"/>
      <c r="F117" s="6"/>
      <c r="G117" s="42" t="s">
        <v>383</v>
      </c>
      <c r="H117" s="6">
        <v>0.5</v>
      </c>
      <c r="I117" s="6"/>
      <c r="J117" s="16"/>
      <c r="K117" s="16">
        <f t="shared" si="1"/>
        <v>0.5</v>
      </c>
      <c r="L117" s="16"/>
    </row>
    <row r="118" spans="1:12" ht="12.75">
      <c r="A118" s="6">
        <v>113</v>
      </c>
      <c r="B118" s="28" t="s">
        <v>1978</v>
      </c>
      <c r="C118" s="6" t="s">
        <v>335</v>
      </c>
      <c r="D118" s="26" t="s">
        <v>2157</v>
      </c>
      <c r="E118" s="134"/>
      <c r="F118" s="6"/>
      <c r="G118" s="42" t="s">
        <v>2119</v>
      </c>
      <c r="H118" s="6">
        <v>0.1</v>
      </c>
      <c r="I118" s="6"/>
      <c r="J118" s="16"/>
      <c r="K118" s="16">
        <f t="shared" si="1"/>
        <v>0.1</v>
      </c>
      <c r="L118" s="16"/>
    </row>
    <row r="119" spans="1:12" ht="12.75">
      <c r="A119" s="6">
        <v>114</v>
      </c>
      <c r="B119" s="40" t="s">
        <v>448</v>
      </c>
      <c r="C119" s="40" t="s">
        <v>335</v>
      </c>
      <c r="D119" s="40" t="s">
        <v>2152</v>
      </c>
      <c r="E119" s="307"/>
      <c r="F119" s="6"/>
      <c r="G119" s="42" t="s">
        <v>383</v>
      </c>
      <c r="H119" s="6">
        <v>0.5</v>
      </c>
      <c r="I119" s="6" t="s">
        <v>134</v>
      </c>
      <c r="J119" s="16">
        <v>3</v>
      </c>
      <c r="K119" s="16">
        <f t="shared" si="1"/>
        <v>3.5</v>
      </c>
      <c r="L119" s="16"/>
    </row>
    <row r="120" spans="1:12" ht="12.75">
      <c r="A120" s="6">
        <v>115</v>
      </c>
      <c r="B120" s="30" t="s">
        <v>564</v>
      </c>
      <c r="C120" s="6" t="s">
        <v>335</v>
      </c>
      <c r="D120" s="30" t="s">
        <v>2120</v>
      </c>
      <c r="E120" s="306"/>
      <c r="F120" s="16"/>
      <c r="G120" s="42" t="s">
        <v>2119</v>
      </c>
      <c r="H120" s="6">
        <v>0.1</v>
      </c>
      <c r="I120" s="6"/>
      <c r="J120" s="16"/>
      <c r="K120" s="16">
        <f t="shared" si="1"/>
        <v>0.1</v>
      </c>
      <c r="L120" s="16"/>
    </row>
    <row r="121" spans="1:12" ht="12.75">
      <c r="A121" s="6">
        <v>116</v>
      </c>
      <c r="B121" s="30" t="s">
        <v>477</v>
      </c>
      <c r="C121" s="6" t="s">
        <v>335</v>
      </c>
      <c r="D121" s="30" t="s">
        <v>2118</v>
      </c>
      <c r="E121" s="134"/>
      <c r="F121" s="6"/>
      <c r="G121" s="42" t="s">
        <v>2119</v>
      </c>
      <c r="H121" s="6">
        <v>0.1</v>
      </c>
      <c r="I121" s="6"/>
      <c r="J121" s="16"/>
      <c r="K121" s="16">
        <f t="shared" si="1"/>
        <v>0.1</v>
      </c>
      <c r="L121" s="16"/>
    </row>
    <row r="122" spans="1:12" ht="12.75">
      <c r="A122" s="6">
        <v>117</v>
      </c>
      <c r="B122" s="30" t="s">
        <v>2191</v>
      </c>
      <c r="C122" s="6" t="s">
        <v>335</v>
      </c>
      <c r="D122" s="30" t="s">
        <v>2128</v>
      </c>
      <c r="E122" s="307"/>
      <c r="F122" s="6"/>
      <c r="G122" s="42" t="s">
        <v>383</v>
      </c>
      <c r="H122" s="6">
        <v>0.5</v>
      </c>
      <c r="I122" s="6"/>
      <c r="J122" s="16"/>
      <c r="K122" s="16">
        <f t="shared" si="1"/>
        <v>0.5</v>
      </c>
      <c r="L122" s="16"/>
    </row>
    <row r="123" spans="1:12" ht="25.5">
      <c r="A123" s="6">
        <v>118</v>
      </c>
      <c r="B123" s="8" t="s">
        <v>2192</v>
      </c>
      <c r="C123" s="8" t="s">
        <v>335</v>
      </c>
      <c r="D123" s="7" t="s">
        <v>2157</v>
      </c>
      <c r="E123" s="22"/>
      <c r="F123" s="22"/>
      <c r="G123" s="22"/>
      <c r="I123" s="7" t="s">
        <v>2193</v>
      </c>
      <c r="J123" s="22">
        <v>1</v>
      </c>
      <c r="K123" s="16">
        <f t="shared" si="1"/>
        <v>1</v>
      </c>
      <c r="L123" s="22"/>
    </row>
    <row r="124" spans="1:12" ht="12.75">
      <c r="A124" s="6">
        <v>119</v>
      </c>
      <c r="B124" s="28" t="s">
        <v>2194</v>
      </c>
      <c r="C124" s="6" t="s">
        <v>574</v>
      </c>
      <c r="D124" s="26" t="s">
        <v>2120</v>
      </c>
      <c r="E124" s="134"/>
      <c r="F124" s="6"/>
      <c r="G124" s="42" t="s">
        <v>2119</v>
      </c>
      <c r="H124" s="6">
        <v>0.1</v>
      </c>
      <c r="I124" s="6"/>
      <c r="J124" s="16"/>
      <c r="K124" s="16">
        <f t="shared" si="1"/>
        <v>0.1</v>
      </c>
      <c r="L124" s="16"/>
    </row>
    <row r="125" spans="1:12" ht="12.75">
      <c r="A125" s="6">
        <v>120</v>
      </c>
      <c r="B125" s="40" t="s">
        <v>2195</v>
      </c>
      <c r="C125" s="40" t="s">
        <v>2196</v>
      </c>
      <c r="D125" s="40" t="s">
        <v>2123</v>
      </c>
      <c r="E125" s="134"/>
      <c r="F125" s="6"/>
      <c r="G125" s="42" t="s">
        <v>384</v>
      </c>
      <c r="H125" s="6">
        <v>0.125</v>
      </c>
      <c r="I125" s="6" t="s">
        <v>2126</v>
      </c>
      <c r="J125" s="16">
        <v>0.75</v>
      </c>
      <c r="K125" s="16">
        <f t="shared" si="1"/>
        <v>0.875</v>
      </c>
      <c r="L125" s="16"/>
    </row>
    <row r="126" spans="1:12" ht="12.75">
      <c r="A126" s="6">
        <v>121</v>
      </c>
      <c r="B126" s="28" t="s">
        <v>2197</v>
      </c>
      <c r="C126" s="6" t="s">
        <v>414</v>
      </c>
      <c r="D126" s="26" t="s">
        <v>2157</v>
      </c>
      <c r="E126" s="307"/>
      <c r="F126" s="6"/>
      <c r="G126" s="42" t="s">
        <v>2119</v>
      </c>
      <c r="H126" s="6">
        <v>0.1</v>
      </c>
      <c r="I126" s="6"/>
      <c r="J126" s="16"/>
      <c r="K126" s="16">
        <f t="shared" si="1"/>
        <v>0.1</v>
      </c>
      <c r="L126" s="16"/>
    </row>
    <row r="127" spans="1:12" s="228" customFormat="1" ht="12.75">
      <c r="A127" s="6">
        <v>122</v>
      </c>
      <c r="B127" s="30" t="s">
        <v>575</v>
      </c>
      <c r="C127" s="6" t="s">
        <v>414</v>
      </c>
      <c r="D127" s="30" t="s">
        <v>2120</v>
      </c>
      <c r="E127" s="307"/>
      <c r="F127" s="6"/>
      <c r="G127" s="42" t="s">
        <v>384</v>
      </c>
      <c r="H127" s="6">
        <f>0.5/4</f>
        <v>0.125</v>
      </c>
      <c r="I127" s="6"/>
      <c r="J127" s="16"/>
      <c r="K127" s="16">
        <f t="shared" si="1"/>
        <v>0.125</v>
      </c>
      <c r="L127" s="16"/>
    </row>
    <row r="128" spans="1:12" s="228" customFormat="1" ht="12.75">
      <c r="A128" s="6">
        <v>123</v>
      </c>
      <c r="B128" s="30" t="s">
        <v>2198</v>
      </c>
      <c r="C128" s="6" t="s">
        <v>414</v>
      </c>
      <c r="D128" s="30" t="s">
        <v>2118</v>
      </c>
      <c r="E128" s="306"/>
      <c r="F128" s="16"/>
      <c r="G128" s="42" t="s">
        <v>2119</v>
      </c>
      <c r="H128" s="6">
        <v>0.1</v>
      </c>
      <c r="I128" s="6"/>
      <c r="J128" s="16"/>
      <c r="K128" s="16">
        <f t="shared" si="1"/>
        <v>0.1</v>
      </c>
      <c r="L128" s="16"/>
    </row>
    <row r="129" spans="1:12" s="228" customFormat="1" ht="12.75">
      <c r="A129" s="6">
        <v>124</v>
      </c>
      <c r="B129" s="28" t="s">
        <v>567</v>
      </c>
      <c r="C129" s="6" t="s">
        <v>717</v>
      </c>
      <c r="D129" s="26" t="s">
        <v>2120</v>
      </c>
      <c r="E129" s="23"/>
      <c r="F129" s="6"/>
      <c r="G129" s="42" t="s">
        <v>2119</v>
      </c>
      <c r="H129" s="6">
        <v>0.1</v>
      </c>
      <c r="I129" s="6"/>
      <c r="J129" s="16"/>
      <c r="K129" s="16">
        <f t="shared" si="1"/>
        <v>0.1</v>
      </c>
      <c r="L129" s="16"/>
    </row>
    <row r="130" spans="1:12" s="230" customFormat="1" ht="12.75">
      <c r="A130" s="6">
        <v>125</v>
      </c>
      <c r="B130" s="40" t="s">
        <v>2199</v>
      </c>
      <c r="C130" s="40" t="s">
        <v>420</v>
      </c>
      <c r="D130" s="4" t="s">
        <v>2200</v>
      </c>
      <c r="E130" s="259"/>
      <c r="F130" s="260"/>
      <c r="G130" s="4"/>
      <c r="H130" s="260"/>
      <c r="I130" s="40" t="s">
        <v>55</v>
      </c>
      <c r="J130" s="260">
        <v>0.6</v>
      </c>
      <c r="K130" s="16">
        <f t="shared" si="1"/>
        <v>0.6</v>
      </c>
      <c r="L130" s="260"/>
    </row>
    <row r="131" spans="1:12" ht="25.5">
      <c r="A131" s="6"/>
      <c r="B131" s="28" t="s">
        <v>2300</v>
      </c>
      <c r="C131" s="28" t="s">
        <v>462</v>
      </c>
      <c r="D131" s="22" t="s">
        <v>2118</v>
      </c>
      <c r="E131" s="134"/>
      <c r="F131" s="6"/>
      <c r="G131" s="7" t="s">
        <v>2467</v>
      </c>
      <c r="H131" s="6">
        <v>0.5</v>
      </c>
      <c r="I131" s="6"/>
      <c r="J131" s="16"/>
      <c r="K131" s="16">
        <f t="shared" si="1"/>
        <v>0.5</v>
      </c>
      <c r="L131" s="16"/>
    </row>
  </sheetData>
  <sheetProtection/>
  <mergeCells count="5">
    <mergeCell ref="A1:J1"/>
    <mergeCell ref="A2:J2"/>
    <mergeCell ref="M51:R51"/>
    <mergeCell ref="M53:R53"/>
    <mergeCell ref="A3:L3"/>
  </mergeCells>
  <printOptions/>
  <pageMargins left="0.7" right="0.2" top="0.75" bottom="0.2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Hạnh Nguyễn Thị Hồng</cp:lastModifiedBy>
  <cp:lastPrinted>2023-09-05T02:58:06Z</cp:lastPrinted>
  <dcterms:created xsi:type="dcterms:W3CDTF">1996-10-14T23:33:28Z</dcterms:created>
  <dcterms:modified xsi:type="dcterms:W3CDTF">2024-02-22T02:48:43Z</dcterms:modified>
  <cp:category/>
  <cp:version/>
  <cp:contentType/>
  <cp:contentStatus/>
</cp:coreProperties>
</file>